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codeName="ThisWorkbook" hidePivotFieldList="1" defaultThemeVersion="166925"/>
  <mc:AlternateContent xmlns:mc="http://schemas.openxmlformats.org/markup-compatibility/2006">
    <mc:Choice Requires="x15">
      <x15ac:absPath xmlns:x15ac="http://schemas.microsoft.com/office/spreadsheetml/2010/11/ac" url="https://compensationconnections.sharepoint.com/Shared Documents/Presentations/Are You Ready/"/>
    </mc:Choice>
  </mc:AlternateContent>
  <xr:revisionPtr revIDLastSave="52" documentId="13_ncr:1_{41BA74B2-AED9-4412-8BCA-6BBB54B9FAA2}" xr6:coauthVersionLast="45" xr6:coauthVersionMax="45" xr10:uidLastSave="{C9ACB827-FAA2-42DB-9AAB-BC6D8D0BF0BC}"/>
  <bookViews>
    <workbookView xWindow="29190" yWindow="255" windowWidth="28335" windowHeight="15150" xr2:uid="{EB8E682E-0413-4A79-841D-94FD7F939A5C}"/>
  </bookViews>
  <sheets>
    <sheet name="Overview" sheetId="1" r:id="rId1"/>
    <sheet name="Employee Information" sheetId="2" r:id="rId2"/>
    <sheet name="Data Input" sheetId="6" state="hidden" r:id="rId3"/>
    <sheet name="Data Analysis" sheetId="3" state="hidden" r:id="rId4"/>
    <sheet name="Decision Maker" sheetId="4" r:id="rId5"/>
    <sheet name="Pivots" sheetId="9" state="hidden" r:id="rId6"/>
    <sheet name="Charts" sheetId="8"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2" i="4" l="1"/>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112" i="4"/>
  <c r="B113" i="4"/>
  <c r="B114" i="4"/>
  <c r="B115" i="4"/>
  <c r="B116" i="4"/>
  <c r="B117" i="4"/>
  <c r="B118" i="4"/>
  <c r="B119" i="4"/>
  <c r="B120" i="4"/>
  <c r="B121" i="4"/>
  <c r="B122" i="4"/>
  <c r="B123" i="4"/>
  <c r="B124" i="4"/>
  <c r="B125" i="4"/>
  <c r="B126" i="4"/>
  <c r="B127" i="4"/>
  <c r="B128" i="4"/>
  <c r="B129" i="4"/>
  <c r="B130" i="4"/>
  <c r="B131" i="4"/>
  <c r="B132" i="4"/>
  <c r="B133" i="4"/>
  <c r="B134" i="4"/>
  <c r="B135" i="4"/>
  <c r="B136" i="4"/>
  <c r="B137" i="4"/>
  <c r="B138" i="4"/>
  <c r="B139" i="4"/>
  <c r="B140" i="4"/>
  <c r="B141" i="4"/>
  <c r="B142" i="4"/>
  <c r="B143" i="4"/>
  <c r="B144" i="4"/>
  <c r="B145" i="4"/>
  <c r="B146" i="4"/>
  <c r="B147" i="4"/>
  <c r="B148" i="4"/>
  <c r="B149" i="4"/>
  <c r="B150" i="4"/>
  <c r="B1" i="8" l="1"/>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H112" i="4"/>
  <c r="H113" i="4"/>
  <c r="H114" i="4"/>
  <c r="H115" i="4"/>
  <c r="H116" i="4"/>
  <c r="H117" i="4"/>
  <c r="H118" i="4"/>
  <c r="H119" i="4"/>
  <c r="H120" i="4"/>
  <c r="H121" i="4"/>
  <c r="H122" i="4"/>
  <c r="H123" i="4"/>
  <c r="H124" i="4"/>
  <c r="H125" i="4"/>
  <c r="H126" i="4"/>
  <c r="H127" i="4"/>
  <c r="H128" i="4"/>
  <c r="H129" i="4"/>
  <c r="H130" i="4"/>
  <c r="H131" i="4"/>
  <c r="H132" i="4"/>
  <c r="H133" i="4"/>
  <c r="H134" i="4"/>
  <c r="H135" i="4"/>
  <c r="H136" i="4"/>
  <c r="H137" i="4"/>
  <c r="H138" i="4"/>
  <c r="H139" i="4"/>
  <c r="H140" i="4"/>
  <c r="H141" i="4"/>
  <c r="H142" i="4"/>
  <c r="H143" i="4"/>
  <c r="H144" i="4"/>
  <c r="H145" i="4"/>
  <c r="H146" i="4"/>
  <c r="H147" i="4"/>
  <c r="H148" i="4"/>
  <c r="H149" i="4"/>
  <c r="H150" i="4"/>
  <c r="A2" i="4" l="1"/>
  <c r="A3" i="4"/>
  <c r="A4" i="4"/>
  <c r="A5" i="4"/>
  <c r="A6" i="4"/>
  <c r="A7" i="4"/>
  <c r="A8" i="4"/>
  <c r="A9" i="4"/>
  <c r="A10" i="4"/>
  <c r="A11" i="4"/>
  <c r="A12" i="4"/>
  <c r="I12" i="4" s="1"/>
  <c r="A13" i="4"/>
  <c r="I13" i="4" s="1"/>
  <c r="I14" i="4"/>
  <c r="A15" i="4"/>
  <c r="I15" i="4" s="1"/>
  <c r="A16" i="4"/>
  <c r="I16" i="4" s="1"/>
  <c r="A17" i="4"/>
  <c r="I17" i="4" s="1"/>
  <c r="A18" i="4"/>
  <c r="I18" i="4" s="1"/>
  <c r="A19" i="4"/>
  <c r="I19" i="4" s="1"/>
  <c r="A20" i="4"/>
  <c r="I20" i="4" s="1"/>
  <c r="A21" i="4"/>
  <c r="I21" i="4" s="1"/>
  <c r="A22" i="4"/>
  <c r="I22" i="4" s="1"/>
  <c r="A23" i="4"/>
  <c r="I23" i="4" s="1"/>
  <c r="A24" i="4"/>
  <c r="I24" i="4" s="1"/>
  <c r="A25" i="4"/>
  <c r="I25" i="4" s="1"/>
  <c r="A26" i="4"/>
  <c r="I26" i="4" s="1"/>
  <c r="A27" i="4"/>
  <c r="I27" i="4" s="1"/>
  <c r="A28" i="4"/>
  <c r="I28" i="4" s="1"/>
  <c r="A29" i="4"/>
  <c r="I29" i="4" s="1"/>
  <c r="A30" i="4"/>
  <c r="I30" i="4" s="1"/>
  <c r="A31" i="4"/>
  <c r="I31" i="4" s="1"/>
  <c r="A32" i="4"/>
  <c r="I32" i="4" s="1"/>
  <c r="A33" i="4"/>
  <c r="I33" i="4" s="1"/>
  <c r="A34" i="4"/>
  <c r="I34" i="4" s="1"/>
  <c r="A35" i="4"/>
  <c r="I35" i="4" s="1"/>
  <c r="A36" i="4"/>
  <c r="I36" i="4" s="1"/>
  <c r="A37" i="4"/>
  <c r="I37" i="4" s="1"/>
  <c r="A38" i="4"/>
  <c r="I38" i="4" s="1"/>
  <c r="A39" i="4"/>
  <c r="I39" i="4" s="1"/>
  <c r="A40" i="4"/>
  <c r="I40" i="4" s="1"/>
  <c r="A41" i="4"/>
  <c r="I41" i="4" s="1"/>
  <c r="A42" i="4"/>
  <c r="I42" i="4" s="1"/>
  <c r="A43" i="4"/>
  <c r="I43" i="4" s="1"/>
  <c r="A44" i="4"/>
  <c r="I44" i="4" s="1"/>
  <c r="A45" i="4"/>
  <c r="I45" i="4" s="1"/>
  <c r="A46" i="4"/>
  <c r="I46" i="4" s="1"/>
  <c r="A47" i="4"/>
  <c r="I47" i="4" s="1"/>
  <c r="A48" i="4"/>
  <c r="I48" i="4" s="1"/>
  <c r="A49" i="4"/>
  <c r="I49" i="4" s="1"/>
  <c r="A50" i="4"/>
  <c r="I50" i="4" s="1"/>
  <c r="A51" i="4"/>
  <c r="I51" i="4" s="1"/>
  <c r="A52" i="4"/>
  <c r="I52" i="4" s="1"/>
  <c r="A53" i="4"/>
  <c r="I53" i="4" s="1"/>
  <c r="A54" i="4"/>
  <c r="I54" i="4" s="1"/>
  <c r="A55" i="4"/>
  <c r="I55" i="4" s="1"/>
  <c r="A56" i="4"/>
  <c r="I56" i="4" s="1"/>
  <c r="A57" i="4"/>
  <c r="I57" i="4" s="1"/>
  <c r="A58" i="4"/>
  <c r="I58" i="4" s="1"/>
  <c r="A59" i="4"/>
  <c r="I59" i="4" s="1"/>
  <c r="A60" i="4"/>
  <c r="I60" i="4" s="1"/>
  <c r="A61" i="4"/>
  <c r="I61" i="4" s="1"/>
  <c r="A62" i="4"/>
  <c r="I62" i="4" s="1"/>
  <c r="A63" i="4"/>
  <c r="I63" i="4" s="1"/>
  <c r="A64" i="4"/>
  <c r="I64" i="4" s="1"/>
  <c r="A65" i="4"/>
  <c r="I65" i="4" s="1"/>
  <c r="A66" i="4"/>
  <c r="I66" i="4" s="1"/>
  <c r="A67" i="4"/>
  <c r="I67" i="4" s="1"/>
  <c r="A68" i="4"/>
  <c r="I68" i="4" s="1"/>
  <c r="A69" i="4"/>
  <c r="I69" i="4" s="1"/>
  <c r="A70" i="4"/>
  <c r="I70" i="4" s="1"/>
  <c r="A71" i="4"/>
  <c r="I71" i="4" s="1"/>
  <c r="A72" i="4"/>
  <c r="I72" i="4" s="1"/>
  <c r="A73" i="4"/>
  <c r="I73" i="4" s="1"/>
  <c r="A74" i="4"/>
  <c r="I74" i="4" s="1"/>
  <c r="A75" i="4"/>
  <c r="I75" i="4" s="1"/>
  <c r="A76" i="4"/>
  <c r="I76" i="4" s="1"/>
  <c r="A77" i="4"/>
  <c r="I77" i="4" s="1"/>
  <c r="A78" i="4"/>
  <c r="I78" i="4" s="1"/>
  <c r="A79" i="4"/>
  <c r="I79" i="4" s="1"/>
  <c r="A80" i="4"/>
  <c r="I80" i="4" s="1"/>
  <c r="A81" i="4"/>
  <c r="I81" i="4" s="1"/>
  <c r="A82" i="4"/>
  <c r="I82" i="4" s="1"/>
  <c r="A83" i="4"/>
  <c r="I83" i="4" s="1"/>
  <c r="A84" i="4"/>
  <c r="I84" i="4" s="1"/>
  <c r="A85" i="4"/>
  <c r="I85" i="4" s="1"/>
  <c r="A86" i="4"/>
  <c r="I86" i="4" s="1"/>
  <c r="A87" i="4"/>
  <c r="I87" i="4" s="1"/>
  <c r="A88" i="4"/>
  <c r="I88" i="4" s="1"/>
  <c r="A89" i="4"/>
  <c r="I89" i="4" s="1"/>
  <c r="A90" i="4"/>
  <c r="I90" i="4" s="1"/>
  <c r="A91" i="4"/>
  <c r="I91" i="4" s="1"/>
  <c r="A92" i="4"/>
  <c r="I92" i="4" s="1"/>
  <c r="A93" i="4"/>
  <c r="I93" i="4" s="1"/>
  <c r="A94" i="4"/>
  <c r="I94" i="4" s="1"/>
  <c r="A95" i="4"/>
  <c r="I95" i="4" s="1"/>
  <c r="A96" i="4"/>
  <c r="I96" i="4" s="1"/>
  <c r="A97" i="4"/>
  <c r="I97" i="4" s="1"/>
  <c r="A98" i="4"/>
  <c r="I98" i="4" s="1"/>
  <c r="A99" i="4"/>
  <c r="I99" i="4" s="1"/>
  <c r="A100" i="4"/>
  <c r="I100" i="4" s="1"/>
  <c r="A101" i="4"/>
  <c r="I101" i="4" s="1"/>
  <c r="A102" i="4"/>
  <c r="I102" i="4" s="1"/>
  <c r="A103" i="4"/>
  <c r="I103" i="4" s="1"/>
  <c r="A104" i="4"/>
  <c r="I104" i="4" s="1"/>
  <c r="A105" i="4"/>
  <c r="I105" i="4" s="1"/>
  <c r="A106" i="4"/>
  <c r="I106" i="4" s="1"/>
  <c r="A107" i="4"/>
  <c r="I107" i="4" s="1"/>
  <c r="A108" i="4"/>
  <c r="I108" i="4" s="1"/>
  <c r="A109" i="4"/>
  <c r="I109" i="4" s="1"/>
  <c r="A110" i="4"/>
  <c r="I110" i="4" s="1"/>
  <c r="A111" i="4"/>
  <c r="I111" i="4" s="1"/>
  <c r="A112" i="4"/>
  <c r="I112" i="4" s="1"/>
  <c r="A113" i="4"/>
  <c r="I113" i="4" s="1"/>
  <c r="A114" i="4"/>
  <c r="I114" i="4" s="1"/>
  <c r="A115" i="4"/>
  <c r="I115" i="4" s="1"/>
  <c r="A116" i="4"/>
  <c r="I116" i="4" s="1"/>
  <c r="A117" i="4"/>
  <c r="I117" i="4" s="1"/>
  <c r="A118" i="4"/>
  <c r="I118" i="4" s="1"/>
  <c r="A119" i="4"/>
  <c r="I119" i="4" s="1"/>
  <c r="A120" i="4"/>
  <c r="I120" i="4" s="1"/>
  <c r="A121" i="4"/>
  <c r="I121" i="4" s="1"/>
  <c r="A122" i="4"/>
  <c r="I122" i="4" s="1"/>
  <c r="A123" i="4"/>
  <c r="I123" i="4" s="1"/>
  <c r="A124" i="4"/>
  <c r="I124" i="4" s="1"/>
  <c r="A125" i="4"/>
  <c r="I125" i="4" s="1"/>
  <c r="A126" i="4"/>
  <c r="I126" i="4" s="1"/>
  <c r="A127" i="4"/>
  <c r="I127" i="4" s="1"/>
  <c r="A128" i="4"/>
  <c r="I128" i="4" s="1"/>
  <c r="A129" i="4"/>
  <c r="I129" i="4" s="1"/>
  <c r="A130" i="4"/>
  <c r="I130" i="4" s="1"/>
  <c r="A131" i="4"/>
  <c r="I131" i="4" s="1"/>
  <c r="A132" i="4"/>
  <c r="I132" i="4" s="1"/>
  <c r="A133" i="4"/>
  <c r="I133" i="4" s="1"/>
  <c r="A134" i="4"/>
  <c r="I134" i="4" s="1"/>
  <c r="A135" i="4"/>
  <c r="I135" i="4" s="1"/>
  <c r="A136" i="4"/>
  <c r="I136" i="4" s="1"/>
  <c r="A137" i="4"/>
  <c r="I137" i="4" s="1"/>
  <c r="A138" i="4"/>
  <c r="I138" i="4" s="1"/>
  <c r="A139" i="4"/>
  <c r="I139" i="4" s="1"/>
  <c r="A140" i="4"/>
  <c r="I140" i="4" s="1"/>
  <c r="A141" i="4"/>
  <c r="I141" i="4" s="1"/>
  <c r="A142" i="4"/>
  <c r="I142" i="4" s="1"/>
  <c r="A143" i="4"/>
  <c r="I143" i="4" s="1"/>
  <c r="A144" i="4"/>
  <c r="I144" i="4" s="1"/>
  <c r="A145" i="4"/>
  <c r="I145" i="4" s="1"/>
  <c r="A146" i="4"/>
  <c r="I146" i="4" s="1"/>
  <c r="A147" i="4"/>
  <c r="I147" i="4" s="1"/>
  <c r="A148" i="4"/>
  <c r="I148" i="4" s="1"/>
  <c r="A149" i="4"/>
  <c r="I149" i="4" s="1"/>
  <c r="A150" i="4"/>
  <c r="I150" i="4" s="1"/>
  <c r="R2" i="3" l="1"/>
  <c r="R3" i="3"/>
  <c r="R4" i="3"/>
  <c r="R5" i="3"/>
  <c r="R6" i="3"/>
  <c r="R7" i="3"/>
  <c r="R8" i="3"/>
  <c r="R9" i="3"/>
  <c r="R10" i="3"/>
  <c r="R11" i="3"/>
  <c r="R12" i="3"/>
  <c r="R13" i="3"/>
  <c r="R14" i="3"/>
  <c r="R15" i="3"/>
  <c r="R16" i="3"/>
  <c r="R17" i="3"/>
  <c r="R18" i="3"/>
  <c r="R19" i="3"/>
  <c r="R20" i="3"/>
  <c r="R21" i="3"/>
  <c r="R22" i="3"/>
  <c r="R23" i="3"/>
  <c r="R24" i="3"/>
  <c r="R25" i="3"/>
  <c r="R26" i="3"/>
  <c r="R27" i="3"/>
  <c r="R28" i="3"/>
  <c r="R29" i="3"/>
  <c r="R30" i="3"/>
  <c r="R31" i="3"/>
  <c r="R32" i="3"/>
  <c r="R33" i="3"/>
  <c r="R34" i="3"/>
  <c r="R35" i="3"/>
  <c r="R36" i="3"/>
  <c r="R37" i="3"/>
  <c r="R38" i="3"/>
  <c r="R39" i="3"/>
  <c r="R40" i="3"/>
  <c r="R41" i="3"/>
  <c r="R42" i="3"/>
  <c r="R43" i="3"/>
  <c r="R44" i="3"/>
  <c r="R45" i="3"/>
  <c r="R46" i="3"/>
  <c r="R47" i="3"/>
  <c r="R48" i="3"/>
  <c r="R49" i="3"/>
  <c r="R50" i="3"/>
  <c r="R51" i="3"/>
  <c r="R52" i="3"/>
  <c r="R53" i="3"/>
  <c r="R54" i="3"/>
  <c r="R55" i="3"/>
  <c r="R56" i="3"/>
  <c r="R57" i="3"/>
  <c r="R58" i="3"/>
  <c r="R59" i="3"/>
  <c r="R60" i="3"/>
  <c r="R61" i="3"/>
  <c r="R62" i="3"/>
  <c r="R63" i="3"/>
  <c r="R64" i="3"/>
  <c r="R65" i="3"/>
  <c r="R66" i="3"/>
  <c r="R67" i="3"/>
  <c r="R68" i="3"/>
  <c r="R69" i="3"/>
  <c r="R70" i="3"/>
  <c r="R71" i="3"/>
  <c r="R72" i="3"/>
  <c r="R73" i="3"/>
  <c r="R74" i="3"/>
  <c r="R75" i="3"/>
  <c r="R76" i="3"/>
  <c r="R77" i="3"/>
  <c r="R78" i="3"/>
  <c r="R79" i="3"/>
  <c r="R80" i="3"/>
  <c r="R81" i="3"/>
  <c r="R82" i="3"/>
  <c r="R83" i="3"/>
  <c r="R84" i="3"/>
  <c r="R85" i="3"/>
  <c r="R86" i="3"/>
  <c r="R87" i="3"/>
  <c r="R88" i="3"/>
  <c r="R89" i="3"/>
  <c r="R90" i="3"/>
  <c r="R91" i="3"/>
  <c r="R92" i="3"/>
  <c r="R93" i="3"/>
  <c r="R94" i="3"/>
  <c r="R95" i="3"/>
  <c r="R96" i="3"/>
  <c r="R97" i="3"/>
  <c r="R98" i="3"/>
  <c r="R99" i="3"/>
  <c r="R100" i="3"/>
  <c r="R101" i="3"/>
  <c r="R102" i="3"/>
  <c r="R103" i="3"/>
  <c r="R104" i="3"/>
  <c r="R105" i="3"/>
  <c r="R106" i="3"/>
  <c r="R107" i="3"/>
  <c r="R108" i="3"/>
  <c r="R109" i="3"/>
  <c r="R110" i="3"/>
  <c r="R111" i="3"/>
  <c r="R112" i="3"/>
  <c r="R113" i="3"/>
  <c r="R114" i="3"/>
  <c r="R115" i="3"/>
  <c r="R116" i="3"/>
  <c r="R117" i="3"/>
  <c r="R118" i="3"/>
  <c r="R119" i="3"/>
  <c r="R120" i="3"/>
  <c r="R121" i="3"/>
  <c r="R122" i="3"/>
  <c r="R123" i="3"/>
  <c r="R124" i="3"/>
  <c r="R125" i="3"/>
  <c r="R126" i="3"/>
  <c r="R127" i="3"/>
  <c r="R128" i="3"/>
  <c r="R129" i="3"/>
  <c r="R130" i="3"/>
  <c r="R131" i="3"/>
  <c r="R132" i="3"/>
  <c r="R133" i="3"/>
  <c r="R134" i="3"/>
  <c r="R135" i="3"/>
  <c r="R136" i="3"/>
  <c r="R137" i="3"/>
  <c r="R138" i="3"/>
  <c r="R139" i="3"/>
  <c r="R140" i="3"/>
  <c r="R141" i="3"/>
  <c r="R142" i="3"/>
  <c r="R143" i="3"/>
  <c r="R144" i="3"/>
  <c r="R145" i="3"/>
  <c r="R146" i="3"/>
  <c r="R147" i="3"/>
  <c r="R148" i="3"/>
  <c r="R149" i="3"/>
  <c r="R150" i="3"/>
  <c r="Q2" i="3"/>
  <c r="Q3" i="3"/>
  <c r="Q4" i="3"/>
  <c r="Q5" i="3"/>
  <c r="Q6" i="3"/>
  <c r="Q7" i="3"/>
  <c r="Q8" i="3"/>
  <c r="Q9" i="3"/>
  <c r="Q10" i="3"/>
  <c r="Q11" i="3"/>
  <c r="Q12" i="3"/>
  <c r="Q13" i="3"/>
  <c r="Q14" i="3"/>
  <c r="Q15" i="3"/>
  <c r="Q16" i="3"/>
  <c r="Q17" i="3"/>
  <c r="Q18" i="3"/>
  <c r="Q19" i="3"/>
  <c r="Q20" i="3"/>
  <c r="Q21" i="3"/>
  <c r="Q22" i="3"/>
  <c r="Q23" i="3"/>
  <c r="Q24" i="3"/>
  <c r="Q25" i="3"/>
  <c r="Q26"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0" i="3"/>
  <c r="Q81" i="3"/>
  <c r="Q82" i="3"/>
  <c r="Q83" i="3"/>
  <c r="Q84" i="3"/>
  <c r="Q85" i="3"/>
  <c r="Q86" i="3"/>
  <c r="Q87" i="3"/>
  <c r="Q88" i="3"/>
  <c r="Q89" i="3"/>
  <c r="Q90" i="3"/>
  <c r="Q91" i="3"/>
  <c r="Q92" i="3"/>
  <c r="Q93" i="3"/>
  <c r="Q94" i="3"/>
  <c r="Q95" i="3"/>
  <c r="Q96" i="3"/>
  <c r="Q97" i="3"/>
  <c r="Q98" i="3"/>
  <c r="Q99" i="3"/>
  <c r="Q100" i="3"/>
  <c r="Q101" i="3"/>
  <c r="Q102" i="3"/>
  <c r="Q103" i="3"/>
  <c r="Q104" i="3"/>
  <c r="Q105" i="3"/>
  <c r="Q106" i="3"/>
  <c r="Q107" i="3"/>
  <c r="Q108" i="3"/>
  <c r="Q109" i="3"/>
  <c r="Q110" i="3"/>
  <c r="Q111" i="3"/>
  <c r="Q112" i="3"/>
  <c r="Q113" i="3"/>
  <c r="Q114" i="3"/>
  <c r="Q115" i="3"/>
  <c r="Q116" i="3"/>
  <c r="Q117" i="3"/>
  <c r="Q118" i="3"/>
  <c r="Q119" i="3"/>
  <c r="Q120" i="3"/>
  <c r="Q121" i="3"/>
  <c r="Q122" i="3"/>
  <c r="Q123" i="3"/>
  <c r="Q124" i="3"/>
  <c r="Q125" i="3"/>
  <c r="Q126" i="3"/>
  <c r="Q127" i="3"/>
  <c r="Q128" i="3"/>
  <c r="Q129" i="3"/>
  <c r="Q130" i="3"/>
  <c r="Q131" i="3"/>
  <c r="Q132" i="3"/>
  <c r="Q133" i="3"/>
  <c r="Q134" i="3"/>
  <c r="Q135" i="3"/>
  <c r="Q136" i="3"/>
  <c r="Q137" i="3"/>
  <c r="Q138" i="3"/>
  <c r="Q139" i="3"/>
  <c r="Q140" i="3"/>
  <c r="Q141" i="3"/>
  <c r="Q142" i="3"/>
  <c r="Q143" i="3"/>
  <c r="Q144" i="3"/>
  <c r="Q145" i="3"/>
  <c r="Q146" i="3"/>
  <c r="Q147" i="3"/>
  <c r="Q148" i="3"/>
  <c r="Q149" i="3"/>
  <c r="Q150" i="3"/>
  <c r="P2" i="3"/>
  <c r="S2" i="3" s="1"/>
  <c r="P3" i="3"/>
  <c r="P4" i="3"/>
  <c r="P5" i="3"/>
  <c r="P6" i="3"/>
  <c r="S6" i="3" s="1"/>
  <c r="P7" i="3"/>
  <c r="P8" i="3"/>
  <c r="P9" i="3"/>
  <c r="P10" i="3"/>
  <c r="P11" i="3"/>
  <c r="P12" i="3"/>
  <c r="P13" i="3"/>
  <c r="P14" i="3"/>
  <c r="S14" i="3" s="1"/>
  <c r="P15" i="3"/>
  <c r="S15" i="3" s="1"/>
  <c r="P16" i="3"/>
  <c r="S16" i="3" s="1"/>
  <c r="P17" i="3"/>
  <c r="S17" i="3" s="1"/>
  <c r="P18" i="3"/>
  <c r="P19" i="3"/>
  <c r="P20" i="3"/>
  <c r="P21" i="3"/>
  <c r="S21" i="3" s="1"/>
  <c r="P22" i="3"/>
  <c r="S22" i="3" s="1"/>
  <c r="P23" i="3"/>
  <c r="P24" i="3"/>
  <c r="P25" i="3"/>
  <c r="P26" i="3"/>
  <c r="S26" i="3" s="1"/>
  <c r="P27" i="3"/>
  <c r="S27" i="3" s="1"/>
  <c r="P28" i="3"/>
  <c r="S28" i="3" s="1"/>
  <c r="P29" i="3"/>
  <c r="S29" i="3" s="1"/>
  <c r="P30" i="3"/>
  <c r="P31" i="3"/>
  <c r="P32" i="3"/>
  <c r="P33" i="3"/>
  <c r="S33" i="3" s="1"/>
  <c r="P34" i="3"/>
  <c r="S34" i="3" s="1"/>
  <c r="P35" i="3"/>
  <c r="P36" i="3"/>
  <c r="P37" i="3"/>
  <c r="P38" i="3"/>
  <c r="S38" i="3" s="1"/>
  <c r="P39" i="3"/>
  <c r="S39" i="3" s="1"/>
  <c r="P40" i="3"/>
  <c r="S40" i="3" s="1"/>
  <c r="P41" i="3"/>
  <c r="S41" i="3" s="1"/>
  <c r="P42" i="3"/>
  <c r="P43" i="3"/>
  <c r="P44" i="3"/>
  <c r="P45" i="3"/>
  <c r="S45" i="3" s="1"/>
  <c r="P46" i="3"/>
  <c r="S46" i="3" s="1"/>
  <c r="P47" i="3"/>
  <c r="P48" i="3"/>
  <c r="P49" i="3"/>
  <c r="P50" i="3"/>
  <c r="S50" i="3" s="1"/>
  <c r="P51" i="3"/>
  <c r="S51" i="3" s="1"/>
  <c r="P52" i="3"/>
  <c r="S52" i="3" s="1"/>
  <c r="P53" i="3"/>
  <c r="S53" i="3" s="1"/>
  <c r="P54" i="3"/>
  <c r="P55" i="3"/>
  <c r="P56" i="3"/>
  <c r="P57" i="3"/>
  <c r="S57" i="3" s="1"/>
  <c r="P58" i="3"/>
  <c r="S58" i="3" s="1"/>
  <c r="P59" i="3"/>
  <c r="P60" i="3"/>
  <c r="P61" i="3"/>
  <c r="P62" i="3"/>
  <c r="S62" i="3" s="1"/>
  <c r="P63" i="3"/>
  <c r="S63" i="3" s="1"/>
  <c r="P64" i="3"/>
  <c r="S64" i="3" s="1"/>
  <c r="P65" i="3"/>
  <c r="S65" i="3" s="1"/>
  <c r="P66" i="3"/>
  <c r="P67" i="3"/>
  <c r="P68" i="3"/>
  <c r="P69" i="3"/>
  <c r="S69" i="3" s="1"/>
  <c r="P70" i="3"/>
  <c r="S70" i="3" s="1"/>
  <c r="P71" i="3"/>
  <c r="P72" i="3"/>
  <c r="P73" i="3"/>
  <c r="P74" i="3"/>
  <c r="S74" i="3" s="1"/>
  <c r="P75" i="3"/>
  <c r="S75" i="3" s="1"/>
  <c r="P76" i="3"/>
  <c r="S76" i="3" s="1"/>
  <c r="P77" i="3"/>
  <c r="S77" i="3" s="1"/>
  <c r="P78" i="3"/>
  <c r="P79" i="3"/>
  <c r="P80" i="3"/>
  <c r="P81" i="3"/>
  <c r="S81" i="3" s="1"/>
  <c r="P82" i="3"/>
  <c r="S82" i="3" s="1"/>
  <c r="P83" i="3"/>
  <c r="P84" i="3"/>
  <c r="P85" i="3"/>
  <c r="P86" i="3"/>
  <c r="S86" i="3" s="1"/>
  <c r="P87" i="3"/>
  <c r="S87" i="3" s="1"/>
  <c r="P88" i="3"/>
  <c r="S88" i="3" s="1"/>
  <c r="P89" i="3"/>
  <c r="S89" i="3" s="1"/>
  <c r="P90" i="3"/>
  <c r="P91" i="3"/>
  <c r="P92" i="3"/>
  <c r="P93" i="3"/>
  <c r="S93" i="3" s="1"/>
  <c r="P94" i="3"/>
  <c r="S94" i="3" s="1"/>
  <c r="P95" i="3"/>
  <c r="P96" i="3"/>
  <c r="P97" i="3"/>
  <c r="P98" i="3"/>
  <c r="S98" i="3" s="1"/>
  <c r="P99" i="3"/>
  <c r="S99" i="3" s="1"/>
  <c r="P100" i="3"/>
  <c r="S100" i="3" s="1"/>
  <c r="P101" i="3"/>
  <c r="S101" i="3" s="1"/>
  <c r="P102" i="3"/>
  <c r="P103" i="3"/>
  <c r="P104" i="3"/>
  <c r="P105" i="3"/>
  <c r="S105" i="3" s="1"/>
  <c r="P106" i="3"/>
  <c r="S106" i="3" s="1"/>
  <c r="P107" i="3"/>
  <c r="P108" i="3"/>
  <c r="P109" i="3"/>
  <c r="P110" i="3"/>
  <c r="S110" i="3" s="1"/>
  <c r="P111" i="3"/>
  <c r="S111" i="3" s="1"/>
  <c r="P112" i="3"/>
  <c r="S112" i="3" s="1"/>
  <c r="P113" i="3"/>
  <c r="S113" i="3" s="1"/>
  <c r="P114" i="3"/>
  <c r="P115" i="3"/>
  <c r="P116" i="3"/>
  <c r="P117" i="3"/>
  <c r="S117" i="3" s="1"/>
  <c r="P118" i="3"/>
  <c r="S118" i="3" s="1"/>
  <c r="P119" i="3"/>
  <c r="P120" i="3"/>
  <c r="P121" i="3"/>
  <c r="P122" i="3"/>
  <c r="S122" i="3" s="1"/>
  <c r="P123" i="3"/>
  <c r="S123" i="3" s="1"/>
  <c r="P124" i="3"/>
  <c r="S124" i="3" s="1"/>
  <c r="P125" i="3"/>
  <c r="S125" i="3" s="1"/>
  <c r="P126" i="3"/>
  <c r="P127" i="3"/>
  <c r="P128" i="3"/>
  <c r="P129" i="3"/>
  <c r="S129" i="3" s="1"/>
  <c r="P130" i="3"/>
  <c r="S130" i="3" s="1"/>
  <c r="P131" i="3"/>
  <c r="P132" i="3"/>
  <c r="P133" i="3"/>
  <c r="P134" i="3"/>
  <c r="S134" i="3" s="1"/>
  <c r="P135" i="3"/>
  <c r="S135" i="3" s="1"/>
  <c r="P136" i="3"/>
  <c r="S136" i="3" s="1"/>
  <c r="P137" i="3"/>
  <c r="S137" i="3" s="1"/>
  <c r="P138" i="3"/>
  <c r="P139" i="3"/>
  <c r="P140" i="3"/>
  <c r="P141" i="3"/>
  <c r="S141" i="3" s="1"/>
  <c r="P142" i="3"/>
  <c r="S142" i="3" s="1"/>
  <c r="P143" i="3"/>
  <c r="P144" i="3"/>
  <c r="P145" i="3"/>
  <c r="P146" i="3"/>
  <c r="S146" i="3" s="1"/>
  <c r="P147" i="3"/>
  <c r="S147" i="3" s="1"/>
  <c r="P148" i="3"/>
  <c r="S148" i="3" s="1"/>
  <c r="P149" i="3"/>
  <c r="S149" i="3" s="1"/>
  <c r="P150" i="3"/>
  <c r="N42" i="3"/>
  <c r="N43" i="3"/>
  <c r="N44" i="3"/>
  <c r="N45" i="3"/>
  <c r="N46" i="3"/>
  <c r="N47" i="3"/>
  <c r="N48" i="3"/>
  <c r="N49" i="3"/>
  <c r="N50" i="3"/>
  <c r="N51" i="3"/>
  <c r="N52" i="3"/>
  <c r="N53" i="3"/>
  <c r="N54" i="3"/>
  <c r="N55" i="3"/>
  <c r="N56" i="3"/>
  <c r="N57" i="3"/>
  <c r="N58" i="3"/>
  <c r="N59" i="3"/>
  <c r="N60" i="3"/>
  <c r="N61" i="3"/>
  <c r="N62" i="3"/>
  <c r="N63" i="3"/>
  <c r="N64" i="3"/>
  <c r="N65" i="3"/>
  <c r="N66" i="3"/>
  <c r="N67" i="3"/>
  <c r="N68" i="3"/>
  <c r="N69" i="3"/>
  <c r="N70" i="3"/>
  <c r="N71" i="3"/>
  <c r="N72" i="3"/>
  <c r="N73" i="3"/>
  <c r="N74" i="3"/>
  <c r="N75" i="3"/>
  <c r="N76" i="3"/>
  <c r="N77" i="3"/>
  <c r="N78" i="3"/>
  <c r="N79" i="3"/>
  <c r="N80" i="3"/>
  <c r="N81" i="3"/>
  <c r="N82" i="3"/>
  <c r="N83" i="3"/>
  <c r="N84" i="3"/>
  <c r="N85" i="3"/>
  <c r="N86" i="3"/>
  <c r="N87" i="3"/>
  <c r="N88" i="3"/>
  <c r="N89" i="3"/>
  <c r="N90" i="3"/>
  <c r="N91" i="3"/>
  <c r="N92" i="3"/>
  <c r="N93" i="3"/>
  <c r="N94" i="3"/>
  <c r="N95" i="3"/>
  <c r="N96" i="3"/>
  <c r="N97" i="3"/>
  <c r="N98" i="3"/>
  <c r="N99" i="3"/>
  <c r="N100" i="3"/>
  <c r="N101" i="3"/>
  <c r="N102" i="3"/>
  <c r="N103" i="3"/>
  <c r="N104" i="3"/>
  <c r="N105" i="3"/>
  <c r="N106" i="3"/>
  <c r="N107" i="3"/>
  <c r="N108" i="3"/>
  <c r="N109" i="3"/>
  <c r="N110" i="3"/>
  <c r="N111" i="3"/>
  <c r="N112" i="3"/>
  <c r="N113" i="3"/>
  <c r="N114" i="3"/>
  <c r="N115" i="3"/>
  <c r="N116" i="3"/>
  <c r="N117" i="3"/>
  <c r="N118" i="3"/>
  <c r="N119" i="3"/>
  <c r="N120" i="3"/>
  <c r="N121" i="3"/>
  <c r="N122" i="3"/>
  <c r="N123" i="3"/>
  <c r="N124" i="3"/>
  <c r="N125" i="3"/>
  <c r="N126" i="3"/>
  <c r="N127" i="3"/>
  <c r="N128" i="3"/>
  <c r="N129" i="3"/>
  <c r="N130" i="3"/>
  <c r="N131" i="3"/>
  <c r="N132" i="3"/>
  <c r="N133" i="3"/>
  <c r="N134" i="3"/>
  <c r="N135" i="3"/>
  <c r="N136" i="3"/>
  <c r="N137" i="3"/>
  <c r="N138" i="3"/>
  <c r="N139" i="3"/>
  <c r="N140" i="3"/>
  <c r="N141" i="3"/>
  <c r="N142" i="3"/>
  <c r="N143" i="3"/>
  <c r="N144" i="3"/>
  <c r="N145" i="3"/>
  <c r="N146" i="3"/>
  <c r="N147" i="3"/>
  <c r="N148" i="3"/>
  <c r="N149" i="3"/>
  <c r="N150" i="3"/>
  <c r="S9" i="3" l="1"/>
  <c r="S8" i="3"/>
  <c r="S5" i="3"/>
  <c r="S11" i="3"/>
  <c r="S10" i="3"/>
  <c r="S7" i="3"/>
  <c r="S133" i="3"/>
  <c r="S49" i="3"/>
  <c r="S144" i="3"/>
  <c r="S132" i="3"/>
  <c r="S120" i="3"/>
  <c r="S108" i="3"/>
  <c r="S96" i="3"/>
  <c r="S84" i="3"/>
  <c r="S72" i="3"/>
  <c r="S60" i="3"/>
  <c r="S48" i="3"/>
  <c r="S36" i="3"/>
  <c r="S24" i="3"/>
  <c r="S12" i="3"/>
  <c r="S37" i="3"/>
  <c r="S143" i="3"/>
  <c r="S131" i="3"/>
  <c r="S119" i="3"/>
  <c r="S107" i="3"/>
  <c r="S95" i="3"/>
  <c r="S83" i="3"/>
  <c r="S71" i="3"/>
  <c r="S59" i="3"/>
  <c r="S47" i="3"/>
  <c r="S35" i="3"/>
  <c r="S23" i="3"/>
  <c r="S121" i="3"/>
  <c r="S13" i="3"/>
  <c r="S61" i="3"/>
  <c r="S140" i="3"/>
  <c r="S128" i="3"/>
  <c r="S116" i="3"/>
  <c r="S104" i="3"/>
  <c r="S92" i="3"/>
  <c r="S80" i="3"/>
  <c r="S68" i="3"/>
  <c r="S56" i="3"/>
  <c r="S44" i="3"/>
  <c r="S32" i="3"/>
  <c r="S20" i="3"/>
  <c r="S85" i="3"/>
  <c r="S139" i="3"/>
  <c r="S127" i="3"/>
  <c r="S103" i="3"/>
  <c r="S91" i="3"/>
  <c r="S79" i="3"/>
  <c r="S67" i="3"/>
  <c r="S55" i="3"/>
  <c r="S43" i="3"/>
  <c r="S31" i="3"/>
  <c r="S19" i="3"/>
  <c r="S145" i="3"/>
  <c r="S73" i="3"/>
  <c r="S115" i="3"/>
  <c r="S150" i="3"/>
  <c r="S138" i="3"/>
  <c r="S126" i="3"/>
  <c r="S114" i="3"/>
  <c r="S102" i="3"/>
  <c r="S90" i="3"/>
  <c r="S78" i="3"/>
  <c r="S66" i="3"/>
  <c r="S54" i="3"/>
  <c r="S42" i="3"/>
  <c r="S30" i="3"/>
  <c r="S18" i="3"/>
  <c r="S97" i="3"/>
  <c r="S109" i="3"/>
  <c r="S25" i="3"/>
  <c r="S3" i="3"/>
  <c r="S4" i="3"/>
  <c r="Q151" i="3"/>
  <c r="I3" i="9" s="1"/>
  <c r="R151" i="3"/>
  <c r="I4" i="9" s="1"/>
  <c r="P151" i="3"/>
  <c r="I2" i="9" s="1"/>
  <c r="H48" i="3"/>
  <c r="C48" i="4" s="1"/>
  <c r="D3" i="6"/>
  <c r="E3" i="6" s="1"/>
  <c r="A7" i="3"/>
  <c r="A8" i="3"/>
  <c r="A9" i="3"/>
  <c r="A10" i="3"/>
  <c r="A11" i="3"/>
  <c r="A12" i="3"/>
  <c r="A13" i="3"/>
  <c r="A14" i="3"/>
  <c r="A15" i="3"/>
  <c r="A16" i="3"/>
  <c r="A17" i="3"/>
  <c r="A18" i="3"/>
  <c r="A19" i="3"/>
  <c r="A20" i="3"/>
  <c r="A21" i="3"/>
  <c r="A22" i="3"/>
  <c r="A23" i="3"/>
  <c r="A24" i="3"/>
  <c r="A25" i="3"/>
  <c r="A26" i="3"/>
  <c r="A27" i="3"/>
  <c r="A28" i="3"/>
  <c r="A29" i="3"/>
  <c r="A30" i="3"/>
  <c r="I30" i="3" s="1"/>
  <c r="F30" i="4" s="1"/>
  <c r="A31" i="3"/>
  <c r="A32" i="3"/>
  <c r="A33" i="3"/>
  <c r="A34" i="3"/>
  <c r="A35" i="3"/>
  <c r="A36" i="3"/>
  <c r="A37" i="3"/>
  <c r="A38" i="3"/>
  <c r="A39" i="3"/>
  <c r="A40" i="3"/>
  <c r="A41" i="3"/>
  <c r="A42" i="3"/>
  <c r="A43" i="3"/>
  <c r="A44" i="3"/>
  <c r="A45" i="3"/>
  <c r="A46" i="3"/>
  <c r="A47" i="3"/>
  <c r="O47" i="3" s="1"/>
  <c r="A48" i="3"/>
  <c r="O48" i="3" s="1"/>
  <c r="A49" i="3"/>
  <c r="K49" i="3" s="1"/>
  <c r="E49" i="4" s="1"/>
  <c r="A50" i="3"/>
  <c r="I50" i="3" s="1"/>
  <c r="F50" i="4" s="1"/>
  <c r="A51" i="3"/>
  <c r="A52" i="3"/>
  <c r="A53" i="3"/>
  <c r="A54" i="3"/>
  <c r="A55" i="3"/>
  <c r="A56" i="3"/>
  <c r="A57" i="3"/>
  <c r="A58" i="3"/>
  <c r="A59" i="3"/>
  <c r="O59" i="3" s="1"/>
  <c r="A60" i="3"/>
  <c r="A61" i="3"/>
  <c r="M61" i="3" s="1"/>
  <c r="A62" i="3"/>
  <c r="I62" i="3" s="1"/>
  <c r="F62" i="4" s="1"/>
  <c r="A63" i="3"/>
  <c r="A64" i="3"/>
  <c r="A65" i="3"/>
  <c r="A66" i="3"/>
  <c r="A67" i="3"/>
  <c r="A68" i="3"/>
  <c r="A69" i="3"/>
  <c r="A70" i="3"/>
  <c r="A71" i="3"/>
  <c r="O71" i="3" s="1"/>
  <c r="A72" i="3"/>
  <c r="A73" i="3"/>
  <c r="A74" i="3"/>
  <c r="J74" i="3" s="1"/>
  <c r="A75" i="3"/>
  <c r="A76" i="3"/>
  <c r="A77" i="3"/>
  <c r="A78" i="3"/>
  <c r="A79" i="3"/>
  <c r="A80" i="3"/>
  <c r="A81" i="3"/>
  <c r="A82" i="3"/>
  <c r="A83" i="3"/>
  <c r="O83" i="3" s="1"/>
  <c r="A84" i="3"/>
  <c r="A85" i="3"/>
  <c r="A86" i="3"/>
  <c r="L86" i="3" s="1"/>
  <c r="A87" i="3"/>
  <c r="A88" i="3"/>
  <c r="A89" i="3"/>
  <c r="A90" i="3"/>
  <c r="A91" i="3"/>
  <c r="A92" i="3"/>
  <c r="A93" i="3"/>
  <c r="A94" i="3"/>
  <c r="A95" i="3"/>
  <c r="O95" i="3" s="1"/>
  <c r="A96" i="3"/>
  <c r="A97" i="3"/>
  <c r="J97" i="3" s="1"/>
  <c r="A98" i="3"/>
  <c r="A99" i="3"/>
  <c r="A100" i="3"/>
  <c r="A101" i="3"/>
  <c r="A102" i="3"/>
  <c r="A103" i="3"/>
  <c r="A104" i="3"/>
  <c r="A105" i="3"/>
  <c r="A106" i="3"/>
  <c r="A107" i="3"/>
  <c r="O107" i="3" s="1"/>
  <c r="A108" i="3"/>
  <c r="A109" i="3"/>
  <c r="A110" i="3"/>
  <c r="M110" i="3" s="1"/>
  <c r="A111" i="3"/>
  <c r="A112" i="3"/>
  <c r="A113" i="3"/>
  <c r="A114" i="3"/>
  <c r="A115" i="3"/>
  <c r="A116" i="3"/>
  <c r="A117" i="3"/>
  <c r="A118" i="3"/>
  <c r="A119" i="3"/>
  <c r="O119" i="3" s="1"/>
  <c r="A120" i="3"/>
  <c r="A121" i="3"/>
  <c r="K121" i="3" s="1"/>
  <c r="E121" i="4" s="1"/>
  <c r="A122" i="3"/>
  <c r="L122" i="3" s="1"/>
  <c r="A123" i="3"/>
  <c r="A124" i="3"/>
  <c r="A125" i="3"/>
  <c r="A126" i="3"/>
  <c r="A127" i="3"/>
  <c r="A128" i="3"/>
  <c r="A129" i="3"/>
  <c r="A130" i="3"/>
  <c r="A131" i="3"/>
  <c r="O131" i="3" s="1"/>
  <c r="A132" i="3"/>
  <c r="A133" i="3"/>
  <c r="A134" i="3"/>
  <c r="J134" i="3" s="1"/>
  <c r="A135" i="3"/>
  <c r="A136" i="3"/>
  <c r="A137" i="3"/>
  <c r="A138" i="3"/>
  <c r="A139" i="3"/>
  <c r="A140" i="3"/>
  <c r="A141" i="3"/>
  <c r="A142" i="3"/>
  <c r="A143" i="3"/>
  <c r="O143" i="3" s="1"/>
  <c r="A144" i="3"/>
  <c r="A145" i="3"/>
  <c r="M145" i="3" s="1"/>
  <c r="A146" i="3"/>
  <c r="J146" i="3" s="1"/>
  <c r="A147" i="3"/>
  <c r="A148" i="3"/>
  <c r="A149" i="3"/>
  <c r="A150" i="3"/>
  <c r="B7" i="3"/>
  <c r="B7" i="4" s="1"/>
  <c r="B8" i="3"/>
  <c r="B8" i="4" s="1"/>
  <c r="B9" i="3"/>
  <c r="B9" i="4" s="1"/>
  <c r="B10" i="3"/>
  <c r="B10" i="4" s="1"/>
  <c r="B11" i="3"/>
  <c r="B11" i="4" s="1"/>
  <c r="B12" i="3"/>
  <c r="B13" i="3"/>
  <c r="C13" i="3" s="1"/>
  <c r="B14" i="3"/>
  <c r="C14" i="3" s="1"/>
  <c r="B15" i="3"/>
  <c r="B16" i="3"/>
  <c r="B17" i="3"/>
  <c r="B18" i="3"/>
  <c r="B19" i="3"/>
  <c r="B20" i="3"/>
  <c r="B21" i="3"/>
  <c r="B22" i="3"/>
  <c r="B23" i="3"/>
  <c r="B24" i="3"/>
  <c r="B25" i="3"/>
  <c r="C25" i="3" s="1"/>
  <c r="B26" i="3"/>
  <c r="C26" i="3" s="1"/>
  <c r="B27" i="3"/>
  <c r="B28" i="3"/>
  <c r="C28" i="3" s="1"/>
  <c r="B29" i="3"/>
  <c r="B30" i="3"/>
  <c r="C30" i="3" s="1"/>
  <c r="B31" i="3"/>
  <c r="C31" i="3" s="1"/>
  <c r="B32" i="3"/>
  <c r="C32" i="3" s="1"/>
  <c r="B33" i="3"/>
  <c r="C33" i="3" s="1"/>
  <c r="D33" i="3" s="1"/>
  <c r="D33" i="4" s="1"/>
  <c r="B34" i="3"/>
  <c r="B35" i="3"/>
  <c r="B36" i="3"/>
  <c r="D36" i="3" s="1"/>
  <c r="B37" i="3"/>
  <c r="B38" i="3"/>
  <c r="B39" i="3"/>
  <c r="B40" i="3"/>
  <c r="C40" i="3" s="1"/>
  <c r="B41" i="3"/>
  <c r="B42" i="3"/>
  <c r="B43" i="3"/>
  <c r="B44" i="3"/>
  <c r="B45" i="3"/>
  <c r="B46" i="3"/>
  <c r="B47" i="3"/>
  <c r="D47" i="3" s="1"/>
  <c r="B48" i="3"/>
  <c r="B49" i="3"/>
  <c r="D49" i="3" s="1"/>
  <c r="B50" i="3"/>
  <c r="D50" i="3" s="1"/>
  <c r="D50" i="4" s="1"/>
  <c r="B51" i="3"/>
  <c r="B52" i="3"/>
  <c r="D52" i="3" s="1"/>
  <c r="D52" i="4" s="1"/>
  <c r="B53" i="3"/>
  <c r="B54" i="3"/>
  <c r="B55" i="3"/>
  <c r="B56" i="3"/>
  <c r="B57" i="3"/>
  <c r="B58" i="3"/>
  <c r="B59" i="3"/>
  <c r="D59" i="3" s="1"/>
  <c r="B60" i="3"/>
  <c r="B61" i="3"/>
  <c r="D61" i="3" s="1"/>
  <c r="B62" i="3"/>
  <c r="D62" i="3" s="1"/>
  <c r="D62" i="4" s="1"/>
  <c r="B63" i="3"/>
  <c r="B64" i="3"/>
  <c r="D64" i="3" s="1"/>
  <c r="D64" i="4" s="1"/>
  <c r="B65" i="3"/>
  <c r="B66" i="3"/>
  <c r="B67" i="3"/>
  <c r="B68" i="3"/>
  <c r="B69" i="3"/>
  <c r="B70" i="3"/>
  <c r="B71" i="3"/>
  <c r="D71" i="3" s="1"/>
  <c r="B72" i="3"/>
  <c r="B73" i="3"/>
  <c r="D73" i="3" s="1"/>
  <c r="B74" i="3"/>
  <c r="D74" i="3" s="1"/>
  <c r="D74" i="4" s="1"/>
  <c r="B75" i="3"/>
  <c r="B76" i="3"/>
  <c r="D76" i="3" s="1"/>
  <c r="D76" i="4" s="1"/>
  <c r="B77" i="3"/>
  <c r="B78" i="3"/>
  <c r="B79" i="3"/>
  <c r="B80" i="3"/>
  <c r="B81" i="3"/>
  <c r="B82" i="3"/>
  <c r="B83" i="3"/>
  <c r="D83" i="3" s="1"/>
  <c r="B84" i="3"/>
  <c r="B85" i="3"/>
  <c r="D85" i="3" s="1"/>
  <c r="B86" i="3"/>
  <c r="D86" i="3" s="1"/>
  <c r="D86" i="4" s="1"/>
  <c r="B87" i="3"/>
  <c r="B88" i="3"/>
  <c r="D88" i="3" s="1"/>
  <c r="D88" i="4" s="1"/>
  <c r="B89" i="3"/>
  <c r="B90" i="3"/>
  <c r="B91" i="3"/>
  <c r="B92" i="3"/>
  <c r="B93" i="3"/>
  <c r="B94" i="3"/>
  <c r="B95" i="3"/>
  <c r="D95" i="3" s="1"/>
  <c r="B96" i="3"/>
  <c r="B97" i="3"/>
  <c r="D97" i="3" s="1"/>
  <c r="B98" i="3"/>
  <c r="D98" i="3" s="1"/>
  <c r="D98" i="4" s="1"/>
  <c r="B99" i="3"/>
  <c r="B100" i="3"/>
  <c r="D100" i="3" s="1"/>
  <c r="D100" i="4" s="1"/>
  <c r="B101" i="3"/>
  <c r="B102" i="3"/>
  <c r="B103" i="3"/>
  <c r="B104" i="3"/>
  <c r="B105" i="3"/>
  <c r="B106" i="3"/>
  <c r="B107" i="3"/>
  <c r="D107" i="3" s="1"/>
  <c r="B108" i="3"/>
  <c r="B109" i="3"/>
  <c r="D109" i="3" s="1"/>
  <c r="B110" i="3"/>
  <c r="D110" i="3" s="1"/>
  <c r="D110" i="4" s="1"/>
  <c r="B111" i="3"/>
  <c r="B112" i="3"/>
  <c r="D112" i="3" s="1"/>
  <c r="D112" i="4" s="1"/>
  <c r="B113" i="3"/>
  <c r="B114" i="3"/>
  <c r="B115" i="3"/>
  <c r="B116" i="3"/>
  <c r="B117" i="3"/>
  <c r="B118" i="3"/>
  <c r="B119" i="3"/>
  <c r="D119" i="3" s="1"/>
  <c r="B120" i="3"/>
  <c r="B121" i="3"/>
  <c r="D121" i="3" s="1"/>
  <c r="B122" i="3"/>
  <c r="D122" i="3" s="1"/>
  <c r="D122" i="4" s="1"/>
  <c r="B123" i="3"/>
  <c r="B124" i="3"/>
  <c r="D124" i="3" s="1"/>
  <c r="D124" i="4" s="1"/>
  <c r="B125" i="3"/>
  <c r="B126" i="3"/>
  <c r="B127" i="3"/>
  <c r="B128" i="3"/>
  <c r="B129" i="3"/>
  <c r="B130" i="3"/>
  <c r="B131" i="3"/>
  <c r="D131" i="3" s="1"/>
  <c r="B132" i="3"/>
  <c r="B133" i="3"/>
  <c r="D133" i="3" s="1"/>
  <c r="B134" i="3"/>
  <c r="D134" i="3" s="1"/>
  <c r="D134" i="4" s="1"/>
  <c r="B135" i="3"/>
  <c r="B136" i="3"/>
  <c r="D136" i="3" s="1"/>
  <c r="D136" i="4" s="1"/>
  <c r="B137" i="3"/>
  <c r="B138" i="3"/>
  <c r="B139" i="3"/>
  <c r="B140" i="3"/>
  <c r="B141" i="3"/>
  <c r="C141" i="3" s="1"/>
  <c r="B142" i="3"/>
  <c r="B143" i="3"/>
  <c r="C143" i="3" s="1"/>
  <c r="B144" i="3"/>
  <c r="B145" i="3"/>
  <c r="C145" i="3" s="1"/>
  <c r="B146" i="3"/>
  <c r="C146" i="3" s="1"/>
  <c r="B147" i="3"/>
  <c r="B148" i="3"/>
  <c r="C148" i="3" s="1"/>
  <c r="B149" i="3"/>
  <c r="C149" i="3" s="1"/>
  <c r="B150" i="3"/>
  <c r="C15" i="3"/>
  <c r="C16" i="3"/>
  <c r="C17" i="3"/>
  <c r="D17" i="3" s="1"/>
  <c r="I17" i="3" s="1"/>
  <c r="C23" i="3"/>
  <c r="C24" i="3"/>
  <c r="D24" i="3" s="1"/>
  <c r="C27" i="3"/>
  <c r="D27" i="3" s="1"/>
  <c r="C29" i="3"/>
  <c r="C41" i="3"/>
  <c r="D41" i="3" s="1"/>
  <c r="D41" i="4" s="1"/>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C142" i="3"/>
  <c r="C144" i="3"/>
  <c r="C147" i="3"/>
  <c r="C150" i="3"/>
  <c r="D15" i="3"/>
  <c r="D15" i="4" s="1"/>
  <c r="D29" i="3"/>
  <c r="D30" i="3"/>
  <c r="D42" i="3"/>
  <c r="D43" i="3"/>
  <c r="D43" i="4" s="1"/>
  <c r="D44" i="3"/>
  <c r="D44" i="4" s="1"/>
  <c r="D45" i="3"/>
  <c r="D45" i="4" s="1"/>
  <c r="D46" i="3"/>
  <c r="D48" i="3"/>
  <c r="D51" i="3"/>
  <c r="D53" i="3"/>
  <c r="D53" i="4" s="1"/>
  <c r="D54" i="3"/>
  <c r="D55" i="3"/>
  <c r="D55" i="4" s="1"/>
  <c r="D56" i="3"/>
  <c r="D56" i="4" s="1"/>
  <c r="D57" i="3"/>
  <c r="D57" i="4" s="1"/>
  <c r="D58" i="3"/>
  <c r="D60" i="3"/>
  <c r="D63" i="3"/>
  <c r="D63" i="4" s="1"/>
  <c r="D65" i="3"/>
  <c r="D66" i="3"/>
  <c r="D67" i="3"/>
  <c r="D67" i="4" s="1"/>
  <c r="D68" i="3"/>
  <c r="D68" i="4" s="1"/>
  <c r="D69" i="3"/>
  <c r="D69" i="4" s="1"/>
  <c r="D70" i="3"/>
  <c r="D72" i="3"/>
  <c r="D75" i="3"/>
  <c r="D75" i="4" s="1"/>
  <c r="D77" i="3"/>
  <c r="D77" i="4" s="1"/>
  <c r="D78" i="3"/>
  <c r="D79" i="3"/>
  <c r="D79" i="4" s="1"/>
  <c r="D80" i="3"/>
  <c r="D80" i="4" s="1"/>
  <c r="D81" i="3"/>
  <c r="D81" i="4" s="1"/>
  <c r="D82" i="3"/>
  <c r="D84" i="3"/>
  <c r="D87" i="3"/>
  <c r="D89" i="3"/>
  <c r="D89" i="4" s="1"/>
  <c r="D90" i="3"/>
  <c r="D91" i="3"/>
  <c r="D91" i="4" s="1"/>
  <c r="D92" i="3"/>
  <c r="D92" i="4" s="1"/>
  <c r="D93" i="3"/>
  <c r="D93" i="4" s="1"/>
  <c r="D94" i="3"/>
  <c r="D96" i="3"/>
  <c r="D99" i="3"/>
  <c r="D99" i="4" s="1"/>
  <c r="D101" i="3"/>
  <c r="D102" i="3"/>
  <c r="D103" i="3"/>
  <c r="D103" i="4" s="1"/>
  <c r="D104" i="3"/>
  <c r="D104" i="4" s="1"/>
  <c r="D105" i="3"/>
  <c r="D105" i="4" s="1"/>
  <c r="D106" i="3"/>
  <c r="D108" i="3"/>
  <c r="D111" i="3"/>
  <c r="D111" i="4" s="1"/>
  <c r="D113" i="3"/>
  <c r="D113" i="4" s="1"/>
  <c r="D114" i="3"/>
  <c r="D115" i="3"/>
  <c r="D115" i="4" s="1"/>
  <c r="D116" i="3"/>
  <c r="D116" i="4" s="1"/>
  <c r="D117" i="3"/>
  <c r="D117" i="4" s="1"/>
  <c r="D118" i="3"/>
  <c r="D120" i="3"/>
  <c r="D123" i="3"/>
  <c r="D125" i="3"/>
  <c r="D125" i="4" s="1"/>
  <c r="D126" i="3"/>
  <c r="D127" i="3"/>
  <c r="D127" i="4" s="1"/>
  <c r="D128" i="3"/>
  <c r="D128" i="4" s="1"/>
  <c r="D129" i="3"/>
  <c r="D129" i="4" s="1"/>
  <c r="D130" i="3"/>
  <c r="D132" i="3"/>
  <c r="D135" i="3"/>
  <c r="D135" i="4" s="1"/>
  <c r="D137" i="3"/>
  <c r="D138" i="3"/>
  <c r="D139" i="3"/>
  <c r="D139" i="4" s="1"/>
  <c r="D140" i="3"/>
  <c r="D140" i="4" s="1"/>
  <c r="D141" i="3"/>
  <c r="D141" i="4" s="1"/>
  <c r="D142" i="3"/>
  <c r="D144" i="3"/>
  <c r="D147" i="3"/>
  <c r="D147" i="4" s="1"/>
  <c r="D149" i="3"/>
  <c r="D149" i="4" s="1"/>
  <c r="D150" i="3"/>
  <c r="D150" i="4" s="1"/>
  <c r="E7" i="3"/>
  <c r="F7" i="3" s="1"/>
  <c r="E8" i="3"/>
  <c r="F8" i="3" s="1"/>
  <c r="E9" i="3"/>
  <c r="F9" i="3" s="1"/>
  <c r="E10" i="3"/>
  <c r="F10" i="3" s="1"/>
  <c r="E11" i="3"/>
  <c r="F11" i="3" s="1"/>
  <c r="E12" i="3"/>
  <c r="F12" i="3" s="1"/>
  <c r="E13" i="3"/>
  <c r="E14" i="3"/>
  <c r="F14" i="3" s="1"/>
  <c r="E15" i="3"/>
  <c r="F15" i="3" s="1"/>
  <c r="E16" i="3"/>
  <c r="F16" i="3" s="1"/>
  <c r="E17" i="3"/>
  <c r="F17" i="3" s="1"/>
  <c r="E18" i="3"/>
  <c r="E19" i="3"/>
  <c r="F19" i="3" s="1"/>
  <c r="E20" i="3"/>
  <c r="F20" i="3" s="1"/>
  <c r="E21" i="3"/>
  <c r="F21" i="3" s="1"/>
  <c r="E22" i="3"/>
  <c r="F22" i="3" s="1"/>
  <c r="E23" i="3"/>
  <c r="F23" i="3" s="1"/>
  <c r="E24" i="3"/>
  <c r="F24" i="3" s="1"/>
  <c r="E25" i="3"/>
  <c r="F25" i="3" s="1"/>
  <c r="E26" i="3"/>
  <c r="F26" i="3" s="1"/>
  <c r="E27" i="3"/>
  <c r="F27" i="3" s="1"/>
  <c r="E28" i="3"/>
  <c r="F28" i="3" s="1"/>
  <c r="E29" i="3"/>
  <c r="F29" i="3" s="1"/>
  <c r="E30" i="3"/>
  <c r="E31" i="3"/>
  <c r="F31" i="3" s="1"/>
  <c r="E32" i="3"/>
  <c r="F32" i="3" s="1"/>
  <c r="E33" i="3"/>
  <c r="F33" i="3" s="1"/>
  <c r="E34" i="3"/>
  <c r="F34" i="3" s="1"/>
  <c r="E35" i="3"/>
  <c r="F35" i="3" s="1"/>
  <c r="E36" i="3"/>
  <c r="F36" i="3" s="1"/>
  <c r="E37" i="3"/>
  <c r="F37" i="3" s="1"/>
  <c r="E38" i="3"/>
  <c r="F38" i="3" s="1"/>
  <c r="E39" i="3"/>
  <c r="F39" i="3" s="1"/>
  <c r="E40" i="3"/>
  <c r="E41" i="3"/>
  <c r="F41" i="3" s="1"/>
  <c r="E42" i="3"/>
  <c r="F42" i="3" s="1"/>
  <c r="E43" i="3"/>
  <c r="E44" i="3"/>
  <c r="F44" i="3" s="1"/>
  <c r="E45" i="3"/>
  <c r="F45" i="3" s="1"/>
  <c r="E46" i="3"/>
  <c r="F46" i="3" s="1"/>
  <c r="E47" i="3"/>
  <c r="F47" i="3" s="1"/>
  <c r="E48" i="3"/>
  <c r="E49" i="3"/>
  <c r="F49" i="3" s="1"/>
  <c r="E50" i="3"/>
  <c r="F50" i="3" s="1"/>
  <c r="E51" i="3"/>
  <c r="F51" i="3" s="1"/>
  <c r="E52" i="3"/>
  <c r="F52" i="3" s="1"/>
  <c r="E53" i="3"/>
  <c r="E54" i="3"/>
  <c r="E55" i="3"/>
  <c r="E56" i="3"/>
  <c r="F56" i="3" s="1"/>
  <c r="E57" i="3"/>
  <c r="F57" i="3" s="1"/>
  <c r="E58" i="3"/>
  <c r="F58" i="3" s="1"/>
  <c r="E59" i="3"/>
  <c r="F59" i="3" s="1"/>
  <c r="E60" i="3"/>
  <c r="E61" i="3"/>
  <c r="F61" i="3" s="1"/>
  <c r="E62" i="3"/>
  <c r="F62" i="3" s="1"/>
  <c r="E63" i="3"/>
  <c r="F63" i="3" s="1"/>
  <c r="E64" i="3"/>
  <c r="F64" i="3" s="1"/>
  <c r="E65" i="3"/>
  <c r="F65" i="3" s="1"/>
  <c r="E66" i="3"/>
  <c r="F66" i="3" s="1"/>
  <c r="E67" i="3"/>
  <c r="F67" i="3" s="1"/>
  <c r="E68" i="3"/>
  <c r="F68" i="3" s="1"/>
  <c r="E69" i="3"/>
  <c r="F69" i="3" s="1"/>
  <c r="E70" i="3"/>
  <c r="F70" i="3" s="1"/>
  <c r="E71" i="3"/>
  <c r="F71" i="3" s="1"/>
  <c r="E72" i="3"/>
  <c r="E73" i="3"/>
  <c r="F73" i="3" s="1"/>
  <c r="E74" i="3"/>
  <c r="E75" i="3"/>
  <c r="F75" i="3" s="1"/>
  <c r="E76" i="3"/>
  <c r="F76" i="3" s="1"/>
  <c r="E77" i="3"/>
  <c r="F77" i="3" s="1"/>
  <c r="E78" i="3"/>
  <c r="F78" i="3" s="1"/>
  <c r="E79" i="3"/>
  <c r="F79" i="3" s="1"/>
  <c r="E80" i="3"/>
  <c r="F80" i="3" s="1"/>
  <c r="E81" i="3"/>
  <c r="F81" i="3" s="1"/>
  <c r="E82" i="3"/>
  <c r="F82" i="3" s="1"/>
  <c r="E83" i="3"/>
  <c r="F83" i="3" s="1"/>
  <c r="E84" i="3"/>
  <c r="E85" i="3"/>
  <c r="F85" i="3" s="1"/>
  <c r="E86" i="3"/>
  <c r="F86" i="3" s="1"/>
  <c r="E87" i="3"/>
  <c r="F87" i="3" s="1"/>
  <c r="E88" i="3"/>
  <c r="E89" i="3"/>
  <c r="F89" i="3" s="1"/>
  <c r="E90" i="3"/>
  <c r="F90" i="3" s="1"/>
  <c r="E91" i="3"/>
  <c r="E92" i="3"/>
  <c r="F92" i="3" s="1"/>
  <c r="E93" i="3"/>
  <c r="F93" i="3" s="1"/>
  <c r="E94" i="3"/>
  <c r="F94" i="3" s="1"/>
  <c r="E95" i="3"/>
  <c r="F95" i="3" s="1"/>
  <c r="E96" i="3"/>
  <c r="F96" i="3" s="1"/>
  <c r="E97" i="3"/>
  <c r="F97" i="3" s="1"/>
  <c r="E98" i="3"/>
  <c r="F98" i="3" s="1"/>
  <c r="E99" i="3"/>
  <c r="F99" i="3" s="1"/>
  <c r="E100" i="3"/>
  <c r="E101" i="3"/>
  <c r="F101" i="3" s="1"/>
  <c r="E102" i="3"/>
  <c r="E103" i="3"/>
  <c r="E104" i="3"/>
  <c r="F104" i="3" s="1"/>
  <c r="E105" i="3"/>
  <c r="F105" i="3" s="1"/>
  <c r="E106" i="3"/>
  <c r="F106" i="3" s="1"/>
  <c r="E107" i="3"/>
  <c r="F107" i="3" s="1"/>
  <c r="E108" i="3"/>
  <c r="F108" i="3" s="1"/>
  <c r="E109" i="3"/>
  <c r="F109" i="3" s="1"/>
  <c r="E110" i="3"/>
  <c r="F110" i="3" s="1"/>
  <c r="E111" i="3"/>
  <c r="F111" i="3" s="1"/>
  <c r="E112" i="3"/>
  <c r="E113" i="3"/>
  <c r="F113" i="3" s="1"/>
  <c r="E114" i="3"/>
  <c r="E115" i="3"/>
  <c r="E116" i="3"/>
  <c r="F116" i="3" s="1"/>
  <c r="E117" i="3"/>
  <c r="F117" i="3" s="1"/>
  <c r="E118" i="3"/>
  <c r="F118" i="3" s="1"/>
  <c r="E119" i="3"/>
  <c r="F119" i="3" s="1"/>
  <c r="E120" i="3"/>
  <c r="E121" i="3"/>
  <c r="F121" i="3" s="1"/>
  <c r="E122" i="3"/>
  <c r="F122" i="3" s="1"/>
  <c r="E123" i="3"/>
  <c r="F123" i="3" s="1"/>
  <c r="E124" i="3"/>
  <c r="E125" i="3"/>
  <c r="F125" i="3" s="1"/>
  <c r="E126" i="3"/>
  <c r="F126" i="3" s="1"/>
  <c r="E127" i="3"/>
  <c r="F127" i="3" s="1"/>
  <c r="E128" i="3"/>
  <c r="F128" i="3" s="1"/>
  <c r="E129" i="3"/>
  <c r="F129" i="3" s="1"/>
  <c r="E130" i="3"/>
  <c r="F130" i="3" s="1"/>
  <c r="E131" i="3"/>
  <c r="F131" i="3" s="1"/>
  <c r="E132" i="3"/>
  <c r="F132" i="3" s="1"/>
  <c r="E133" i="3"/>
  <c r="E134" i="3"/>
  <c r="E135" i="3"/>
  <c r="F135" i="3" s="1"/>
  <c r="E136" i="3"/>
  <c r="F136" i="3" s="1"/>
  <c r="E137" i="3"/>
  <c r="E138" i="3"/>
  <c r="E139" i="3"/>
  <c r="E140" i="3"/>
  <c r="F140" i="3" s="1"/>
  <c r="E141" i="3"/>
  <c r="F141" i="3" s="1"/>
  <c r="E142" i="3"/>
  <c r="F142" i="3" s="1"/>
  <c r="E143" i="3"/>
  <c r="F143" i="3" s="1"/>
  <c r="E144" i="3"/>
  <c r="F144" i="3" s="1"/>
  <c r="E145" i="3"/>
  <c r="F145" i="3" s="1"/>
  <c r="E146" i="3"/>
  <c r="F146" i="3" s="1"/>
  <c r="E147" i="3"/>
  <c r="F147" i="3" s="1"/>
  <c r="E148" i="3"/>
  <c r="F148" i="3" s="1"/>
  <c r="E149" i="3"/>
  <c r="F149" i="3" s="1"/>
  <c r="E150" i="3"/>
  <c r="F13" i="3"/>
  <c r="F18" i="3"/>
  <c r="F30" i="3"/>
  <c r="F40" i="3"/>
  <c r="F43" i="3"/>
  <c r="F48" i="3"/>
  <c r="F53" i="3"/>
  <c r="F54" i="3"/>
  <c r="F55" i="3"/>
  <c r="F60" i="3"/>
  <c r="F72" i="3"/>
  <c r="F74" i="3"/>
  <c r="F84" i="3"/>
  <c r="F88" i="3"/>
  <c r="F91" i="3"/>
  <c r="F100" i="3"/>
  <c r="F102" i="3"/>
  <c r="F103" i="3"/>
  <c r="F112" i="3"/>
  <c r="F114" i="3"/>
  <c r="F115" i="3"/>
  <c r="F120" i="3"/>
  <c r="F124" i="3"/>
  <c r="F133" i="3"/>
  <c r="F134" i="3"/>
  <c r="F137" i="3"/>
  <c r="F138" i="3"/>
  <c r="F139" i="3"/>
  <c r="F150" i="3"/>
  <c r="G67" i="3"/>
  <c r="G125" i="3"/>
  <c r="I42" i="3"/>
  <c r="F42" i="4" s="1"/>
  <c r="I43" i="3"/>
  <c r="F43" i="4" s="1"/>
  <c r="I44" i="3"/>
  <c r="F44" i="4" s="1"/>
  <c r="I51" i="3"/>
  <c r="F51" i="4" s="1"/>
  <c r="I52" i="3"/>
  <c r="F52" i="4" s="1"/>
  <c r="I53" i="3"/>
  <c r="F53" i="4" s="1"/>
  <c r="I54" i="3"/>
  <c r="F54" i="4" s="1"/>
  <c r="I55" i="3"/>
  <c r="F55" i="4" s="1"/>
  <c r="I56" i="3"/>
  <c r="F56" i="4" s="1"/>
  <c r="I57" i="3"/>
  <c r="F57" i="4" s="1"/>
  <c r="I63" i="3"/>
  <c r="F63" i="4" s="1"/>
  <c r="I64" i="3"/>
  <c r="F64" i="4" s="1"/>
  <c r="I65" i="3"/>
  <c r="F65" i="4" s="1"/>
  <c r="I66" i="3"/>
  <c r="F66" i="4" s="1"/>
  <c r="I67" i="3"/>
  <c r="F67" i="4" s="1"/>
  <c r="I68" i="3"/>
  <c r="F68" i="4" s="1"/>
  <c r="I69" i="3"/>
  <c r="F69" i="4" s="1"/>
  <c r="I70" i="3"/>
  <c r="F70" i="4" s="1"/>
  <c r="I75" i="3"/>
  <c r="F75" i="4" s="1"/>
  <c r="I76" i="3"/>
  <c r="F76" i="4" s="1"/>
  <c r="I77" i="3"/>
  <c r="F77" i="4" s="1"/>
  <c r="I78" i="3"/>
  <c r="F78" i="4" s="1"/>
  <c r="I79" i="3"/>
  <c r="F79" i="4" s="1"/>
  <c r="I80" i="3"/>
  <c r="F80" i="4" s="1"/>
  <c r="I85" i="3"/>
  <c r="F85" i="4" s="1"/>
  <c r="I86" i="3"/>
  <c r="F86" i="4" s="1"/>
  <c r="I87" i="3"/>
  <c r="F87" i="4" s="1"/>
  <c r="I88" i="3"/>
  <c r="F88" i="4" s="1"/>
  <c r="I89" i="3"/>
  <c r="F89" i="4" s="1"/>
  <c r="I90" i="3"/>
  <c r="F90" i="4" s="1"/>
  <c r="I91" i="3"/>
  <c r="F91" i="4" s="1"/>
  <c r="I92" i="3"/>
  <c r="F92" i="4" s="1"/>
  <c r="I99" i="3"/>
  <c r="F99" i="4" s="1"/>
  <c r="I100" i="3"/>
  <c r="F100" i="4" s="1"/>
  <c r="I101" i="3"/>
  <c r="F101" i="4" s="1"/>
  <c r="I102" i="3"/>
  <c r="F102" i="4" s="1"/>
  <c r="I103" i="3"/>
  <c r="F103" i="4" s="1"/>
  <c r="I104" i="3"/>
  <c r="F104" i="4" s="1"/>
  <c r="I111" i="3"/>
  <c r="F111" i="4" s="1"/>
  <c r="I112" i="3"/>
  <c r="F112" i="4" s="1"/>
  <c r="I113" i="3"/>
  <c r="F113" i="4" s="1"/>
  <c r="I114" i="3"/>
  <c r="F114" i="4" s="1"/>
  <c r="I115" i="3"/>
  <c r="F115" i="4" s="1"/>
  <c r="I116" i="3"/>
  <c r="F116" i="4" s="1"/>
  <c r="I121" i="3"/>
  <c r="F121" i="4" s="1"/>
  <c r="I122" i="3"/>
  <c r="F122" i="4" s="1"/>
  <c r="I123" i="3"/>
  <c r="F123" i="4" s="1"/>
  <c r="I124" i="3"/>
  <c r="F124" i="4" s="1"/>
  <c r="I125" i="3"/>
  <c r="F125" i="4" s="1"/>
  <c r="I126" i="3"/>
  <c r="F126" i="4" s="1"/>
  <c r="I127" i="3"/>
  <c r="F127" i="4" s="1"/>
  <c r="I128" i="3"/>
  <c r="F128" i="4" s="1"/>
  <c r="I129" i="3"/>
  <c r="F129" i="4" s="1"/>
  <c r="I135" i="3"/>
  <c r="F135" i="4" s="1"/>
  <c r="I136" i="3"/>
  <c r="F136" i="4" s="1"/>
  <c r="I137" i="3"/>
  <c r="F137" i="4" s="1"/>
  <c r="I138" i="3"/>
  <c r="F138" i="4" s="1"/>
  <c r="I139" i="3"/>
  <c r="F139" i="4" s="1"/>
  <c r="I140" i="3"/>
  <c r="F140" i="4" s="1"/>
  <c r="I141" i="3"/>
  <c r="F141" i="4" s="1"/>
  <c r="I142" i="3"/>
  <c r="F142" i="4" s="1"/>
  <c r="I147" i="3"/>
  <c r="F147" i="4" s="1"/>
  <c r="I148" i="3"/>
  <c r="F148" i="4" s="1"/>
  <c r="I149" i="3"/>
  <c r="F149" i="4" s="1"/>
  <c r="I150" i="3"/>
  <c r="F150" i="4" s="1"/>
  <c r="J42" i="3"/>
  <c r="J43" i="3"/>
  <c r="J44" i="3"/>
  <c r="J51" i="3"/>
  <c r="J52" i="3"/>
  <c r="J53" i="3"/>
  <c r="J54" i="3"/>
  <c r="J55" i="3"/>
  <c r="J56" i="3"/>
  <c r="J57" i="3"/>
  <c r="J61" i="3"/>
  <c r="J62" i="3"/>
  <c r="J63" i="3"/>
  <c r="J64" i="3"/>
  <c r="J65" i="3"/>
  <c r="J66" i="3"/>
  <c r="J67" i="3"/>
  <c r="J68" i="3"/>
  <c r="J69" i="3"/>
  <c r="J70" i="3"/>
  <c r="J75" i="3"/>
  <c r="J76" i="3"/>
  <c r="J77" i="3"/>
  <c r="J78" i="3"/>
  <c r="J79" i="3"/>
  <c r="J80" i="3"/>
  <c r="J85" i="3"/>
  <c r="J87" i="3"/>
  <c r="J88" i="3"/>
  <c r="J89" i="3"/>
  <c r="J90" i="3"/>
  <c r="J91" i="3"/>
  <c r="J92" i="3"/>
  <c r="J99" i="3"/>
  <c r="J100" i="3"/>
  <c r="J101" i="3"/>
  <c r="J102" i="3"/>
  <c r="J103" i="3"/>
  <c r="J104" i="3"/>
  <c r="J111" i="3"/>
  <c r="J112" i="3"/>
  <c r="J113" i="3"/>
  <c r="J114" i="3"/>
  <c r="J115" i="3"/>
  <c r="J116" i="3"/>
  <c r="J121" i="3"/>
  <c r="J123" i="3"/>
  <c r="J124" i="3"/>
  <c r="J125" i="3"/>
  <c r="J126" i="3"/>
  <c r="J127" i="3"/>
  <c r="J128" i="3"/>
  <c r="J129" i="3"/>
  <c r="J135" i="3"/>
  <c r="J136" i="3"/>
  <c r="J137" i="3"/>
  <c r="J138" i="3"/>
  <c r="J139" i="3"/>
  <c r="J140" i="3"/>
  <c r="J141" i="3"/>
  <c r="J142" i="3"/>
  <c r="J145" i="3"/>
  <c r="J147" i="3"/>
  <c r="J148" i="3"/>
  <c r="J149" i="3"/>
  <c r="J150" i="3"/>
  <c r="K42" i="3"/>
  <c r="E42" i="4" s="1"/>
  <c r="K43" i="3"/>
  <c r="E43" i="4" s="1"/>
  <c r="K44" i="3"/>
  <c r="E44" i="4" s="1"/>
  <c r="K45" i="3"/>
  <c r="E45" i="4" s="1"/>
  <c r="K51" i="3"/>
  <c r="E51" i="4" s="1"/>
  <c r="K52" i="3"/>
  <c r="E52" i="4" s="1"/>
  <c r="K53" i="3"/>
  <c r="E53" i="4" s="1"/>
  <c r="K54" i="3"/>
  <c r="E54" i="4" s="1"/>
  <c r="K55" i="3"/>
  <c r="E55" i="4" s="1"/>
  <c r="K56" i="3"/>
  <c r="E56" i="4" s="1"/>
  <c r="K57" i="3"/>
  <c r="E57" i="4" s="1"/>
  <c r="K61" i="3"/>
  <c r="E61" i="4" s="1"/>
  <c r="K63" i="3"/>
  <c r="E63" i="4" s="1"/>
  <c r="K64" i="3"/>
  <c r="E64" i="4" s="1"/>
  <c r="K65" i="3"/>
  <c r="E65" i="4" s="1"/>
  <c r="K66" i="3"/>
  <c r="E66" i="4" s="1"/>
  <c r="K67" i="3"/>
  <c r="E67" i="4" s="1"/>
  <c r="K68" i="3"/>
  <c r="E68" i="4" s="1"/>
  <c r="K69" i="3"/>
  <c r="E69" i="4" s="1"/>
  <c r="K70" i="3"/>
  <c r="E70" i="4" s="1"/>
  <c r="K73" i="3"/>
  <c r="E73" i="4" s="1"/>
  <c r="K75" i="3"/>
  <c r="E75" i="4" s="1"/>
  <c r="K76" i="3"/>
  <c r="E76" i="4" s="1"/>
  <c r="K77" i="3"/>
  <c r="E77" i="4" s="1"/>
  <c r="K78" i="3"/>
  <c r="E78" i="4" s="1"/>
  <c r="K79" i="3"/>
  <c r="E79" i="4" s="1"/>
  <c r="K80" i="3"/>
  <c r="E80" i="4" s="1"/>
  <c r="K85" i="3"/>
  <c r="E85" i="4" s="1"/>
  <c r="K87" i="3"/>
  <c r="E87" i="4" s="1"/>
  <c r="K88" i="3"/>
  <c r="E88" i="4" s="1"/>
  <c r="K89" i="3"/>
  <c r="E89" i="4" s="1"/>
  <c r="K90" i="3"/>
  <c r="E90" i="4" s="1"/>
  <c r="K91" i="3"/>
  <c r="E91" i="4" s="1"/>
  <c r="K92" i="3"/>
  <c r="E92" i="4" s="1"/>
  <c r="K99" i="3"/>
  <c r="E99" i="4" s="1"/>
  <c r="K100" i="3"/>
  <c r="E100" i="4" s="1"/>
  <c r="K101" i="3"/>
  <c r="E101" i="4" s="1"/>
  <c r="K102" i="3"/>
  <c r="E102" i="4" s="1"/>
  <c r="K103" i="3"/>
  <c r="E103" i="4" s="1"/>
  <c r="K104" i="3"/>
  <c r="E104" i="4" s="1"/>
  <c r="K109" i="3"/>
  <c r="E109" i="4" s="1"/>
  <c r="K111" i="3"/>
  <c r="E111" i="4" s="1"/>
  <c r="K112" i="3"/>
  <c r="E112" i="4" s="1"/>
  <c r="K113" i="3"/>
  <c r="E113" i="4" s="1"/>
  <c r="K114" i="3"/>
  <c r="E114" i="4" s="1"/>
  <c r="K115" i="3"/>
  <c r="E115" i="4" s="1"/>
  <c r="K116" i="3"/>
  <c r="E116" i="4" s="1"/>
  <c r="K117" i="3"/>
  <c r="E117" i="4" s="1"/>
  <c r="K123" i="3"/>
  <c r="E123" i="4" s="1"/>
  <c r="K124" i="3"/>
  <c r="E124" i="4" s="1"/>
  <c r="K125" i="3"/>
  <c r="E125" i="4" s="1"/>
  <c r="K126" i="3"/>
  <c r="E126" i="4" s="1"/>
  <c r="K127" i="3"/>
  <c r="E127" i="4" s="1"/>
  <c r="K128" i="3"/>
  <c r="E128" i="4" s="1"/>
  <c r="K129" i="3"/>
  <c r="E129" i="4" s="1"/>
  <c r="K135" i="3"/>
  <c r="E135" i="4" s="1"/>
  <c r="K136" i="3"/>
  <c r="E136" i="4" s="1"/>
  <c r="K137" i="3"/>
  <c r="E137" i="4" s="1"/>
  <c r="K138" i="3"/>
  <c r="E138" i="4" s="1"/>
  <c r="K139" i="3"/>
  <c r="E139" i="4" s="1"/>
  <c r="K140" i="3"/>
  <c r="E140" i="4" s="1"/>
  <c r="K141" i="3"/>
  <c r="E141" i="4" s="1"/>
  <c r="K142" i="3"/>
  <c r="E142" i="4" s="1"/>
  <c r="K147" i="3"/>
  <c r="E147" i="4" s="1"/>
  <c r="K148" i="3"/>
  <c r="E148" i="4" s="1"/>
  <c r="K149" i="3"/>
  <c r="E149" i="4" s="1"/>
  <c r="K150" i="3"/>
  <c r="E150" i="4" s="1"/>
  <c r="L30" i="3"/>
  <c r="L42" i="3"/>
  <c r="L43" i="3"/>
  <c r="L44" i="3"/>
  <c r="L45" i="3"/>
  <c r="L49" i="3"/>
  <c r="L51" i="3"/>
  <c r="L52" i="3"/>
  <c r="L53" i="3"/>
  <c r="L54" i="3"/>
  <c r="L55" i="3"/>
  <c r="L56" i="3"/>
  <c r="L57" i="3"/>
  <c r="L63" i="3"/>
  <c r="L64" i="3"/>
  <c r="L65" i="3"/>
  <c r="L66" i="3"/>
  <c r="L67" i="3"/>
  <c r="L68" i="3"/>
  <c r="L69" i="3"/>
  <c r="L70" i="3"/>
  <c r="L73" i="3"/>
  <c r="L75" i="3"/>
  <c r="L76" i="3"/>
  <c r="L77" i="3"/>
  <c r="L78" i="3"/>
  <c r="L79" i="3"/>
  <c r="L80" i="3"/>
  <c r="L87" i="3"/>
  <c r="L88" i="3"/>
  <c r="L89" i="3"/>
  <c r="L90" i="3"/>
  <c r="L91" i="3"/>
  <c r="L92" i="3"/>
  <c r="L97" i="3"/>
  <c r="L99" i="3"/>
  <c r="L100" i="3"/>
  <c r="L101" i="3"/>
  <c r="L102" i="3"/>
  <c r="L103" i="3"/>
  <c r="L104" i="3"/>
  <c r="L109" i="3"/>
  <c r="L111" i="3"/>
  <c r="L112" i="3"/>
  <c r="L113" i="3"/>
  <c r="L114" i="3"/>
  <c r="L115" i="3"/>
  <c r="L116" i="3"/>
  <c r="L117" i="3"/>
  <c r="L123" i="3"/>
  <c r="L124" i="3"/>
  <c r="L125" i="3"/>
  <c r="L126" i="3"/>
  <c r="L127" i="3"/>
  <c r="L128" i="3"/>
  <c r="L129" i="3"/>
  <c r="L133" i="3"/>
  <c r="L135" i="3"/>
  <c r="L136" i="3"/>
  <c r="L137" i="3"/>
  <c r="L138" i="3"/>
  <c r="L139" i="3"/>
  <c r="L140" i="3"/>
  <c r="L141" i="3"/>
  <c r="L142" i="3"/>
  <c r="L145" i="3"/>
  <c r="L147" i="3"/>
  <c r="L148" i="3"/>
  <c r="L149" i="3"/>
  <c r="L150" i="3"/>
  <c r="M42" i="3"/>
  <c r="M43" i="3"/>
  <c r="M44" i="3"/>
  <c r="M45" i="3"/>
  <c r="M51" i="3"/>
  <c r="M52" i="3"/>
  <c r="M53" i="3"/>
  <c r="M54" i="3"/>
  <c r="M55" i="3"/>
  <c r="M56" i="3"/>
  <c r="M57" i="3"/>
  <c r="M63" i="3"/>
  <c r="M64" i="3"/>
  <c r="M65" i="3"/>
  <c r="M66" i="3"/>
  <c r="M67" i="3"/>
  <c r="M68" i="3"/>
  <c r="M69" i="3"/>
  <c r="M70" i="3"/>
  <c r="M75" i="3"/>
  <c r="M76" i="3"/>
  <c r="M77" i="3"/>
  <c r="M78" i="3"/>
  <c r="M79" i="3"/>
  <c r="M80" i="3"/>
  <c r="M85" i="3"/>
  <c r="M87" i="3"/>
  <c r="M88" i="3"/>
  <c r="M89" i="3"/>
  <c r="M90" i="3"/>
  <c r="M91" i="3"/>
  <c r="M92" i="3"/>
  <c r="M97" i="3"/>
  <c r="M99" i="3"/>
  <c r="M100" i="3"/>
  <c r="M101" i="3"/>
  <c r="M102" i="3"/>
  <c r="M103" i="3"/>
  <c r="M104" i="3"/>
  <c r="M111" i="3"/>
  <c r="M112" i="3"/>
  <c r="M113" i="3"/>
  <c r="M114" i="3"/>
  <c r="M115" i="3"/>
  <c r="M116" i="3"/>
  <c r="M117" i="3"/>
  <c r="M120" i="3"/>
  <c r="M121" i="3"/>
  <c r="M123" i="3"/>
  <c r="M124" i="3"/>
  <c r="M125" i="3"/>
  <c r="M126" i="3"/>
  <c r="M127" i="3"/>
  <c r="M128" i="3"/>
  <c r="M132" i="3"/>
  <c r="M133" i="3"/>
  <c r="M135" i="3"/>
  <c r="M136" i="3"/>
  <c r="M137" i="3"/>
  <c r="M138" i="3"/>
  <c r="M139" i="3"/>
  <c r="M140" i="3"/>
  <c r="M141" i="3"/>
  <c r="M144" i="3"/>
  <c r="M147" i="3"/>
  <c r="M148" i="3"/>
  <c r="M149" i="3"/>
  <c r="M150" i="3"/>
  <c r="C7" i="3" l="1"/>
  <c r="C10" i="3"/>
  <c r="C9" i="3"/>
  <c r="D9" i="3" s="1"/>
  <c r="D9" i="4" s="1"/>
  <c r="D7" i="3"/>
  <c r="D7" i="4" s="1"/>
  <c r="C36" i="3"/>
  <c r="I29" i="3"/>
  <c r="I41" i="3"/>
  <c r="D39" i="3"/>
  <c r="D39" i="4" s="1"/>
  <c r="J40" i="3"/>
  <c r="I39" i="3"/>
  <c r="F39" i="4" s="1"/>
  <c r="N39" i="3" s="1"/>
  <c r="O39" i="3" s="1"/>
  <c r="D38" i="3"/>
  <c r="D38" i="4" s="1"/>
  <c r="C39" i="3"/>
  <c r="D37" i="3"/>
  <c r="I37" i="3" s="1"/>
  <c r="F37" i="4" s="1"/>
  <c r="N37" i="3" s="1"/>
  <c r="O37" i="3" s="1"/>
  <c r="C38" i="3"/>
  <c r="C37" i="3"/>
  <c r="C35" i="3"/>
  <c r="D35" i="3" s="1"/>
  <c r="M37" i="3"/>
  <c r="C34" i="3"/>
  <c r="D34" i="3" s="1"/>
  <c r="D40" i="3"/>
  <c r="F29" i="4"/>
  <c r="N29" i="3" s="1"/>
  <c r="O29" i="3" s="1"/>
  <c r="L29" i="3"/>
  <c r="D27" i="4"/>
  <c r="I27" i="3"/>
  <c r="I28" i="3"/>
  <c r="F28" i="4" s="1"/>
  <c r="N28" i="3" s="1"/>
  <c r="O28" i="3" s="1"/>
  <c r="D32" i="3"/>
  <c r="G32" i="3" s="1"/>
  <c r="J32" i="3" s="1"/>
  <c r="D31" i="3"/>
  <c r="D26" i="3"/>
  <c r="D26" i="4" s="1"/>
  <c r="D28" i="3"/>
  <c r="D28" i="4" s="1"/>
  <c r="L28" i="3"/>
  <c r="D21" i="3"/>
  <c r="D21" i="4" s="1"/>
  <c r="C22" i="3"/>
  <c r="D22" i="3" s="1"/>
  <c r="C21" i="3"/>
  <c r="C19" i="3"/>
  <c r="D19" i="3" s="1"/>
  <c r="D25" i="3"/>
  <c r="I25" i="3" s="1"/>
  <c r="C20" i="3"/>
  <c r="D20" i="3" s="1"/>
  <c r="I20" i="3" s="1"/>
  <c r="C18" i="3"/>
  <c r="D18" i="3" s="1"/>
  <c r="I18" i="3" s="1"/>
  <c r="D23" i="3"/>
  <c r="D23" i="4" s="1"/>
  <c r="F17" i="4"/>
  <c r="L17" i="3"/>
  <c r="D10" i="3"/>
  <c r="G10" i="3" s="1"/>
  <c r="J10" i="3" s="1"/>
  <c r="C11" i="3"/>
  <c r="D11" i="3" s="1"/>
  <c r="C12" i="3"/>
  <c r="D12" i="3" s="1"/>
  <c r="G12" i="3" s="1"/>
  <c r="J12" i="3" s="1"/>
  <c r="D13" i="3"/>
  <c r="D16" i="3"/>
  <c r="G16" i="3" s="1"/>
  <c r="J16" i="3" s="1"/>
  <c r="I15" i="3"/>
  <c r="D14" i="3"/>
  <c r="D14" i="4" s="1"/>
  <c r="C8" i="3"/>
  <c r="D8" i="3" s="1"/>
  <c r="G93" i="3"/>
  <c r="G81" i="3"/>
  <c r="G79" i="3"/>
  <c r="G43" i="3"/>
  <c r="G21" i="3"/>
  <c r="H98" i="3"/>
  <c r="C98" i="4" s="1"/>
  <c r="O98" i="3"/>
  <c r="M146" i="3"/>
  <c r="M50" i="3"/>
  <c r="L61" i="3"/>
  <c r="K122" i="3"/>
  <c r="E122" i="4" s="1"/>
  <c r="M98" i="3"/>
  <c r="M49" i="3"/>
  <c r="L110" i="3"/>
  <c r="L74" i="3"/>
  <c r="K86" i="3"/>
  <c r="E86" i="4" s="1"/>
  <c r="I38" i="3"/>
  <c r="F38" i="4" s="1"/>
  <c r="G75" i="3"/>
  <c r="D148" i="3"/>
  <c r="D148" i="4" s="1"/>
  <c r="H147" i="3"/>
  <c r="C147" i="4" s="1"/>
  <c r="O147" i="3"/>
  <c r="H135" i="3"/>
  <c r="C135" i="4" s="1"/>
  <c r="O135" i="3"/>
  <c r="H123" i="3"/>
  <c r="C123" i="4" s="1"/>
  <c r="O123" i="3"/>
  <c r="H111" i="3"/>
  <c r="C111" i="4" s="1"/>
  <c r="O111" i="3"/>
  <c r="H99" i="3"/>
  <c r="C99" i="4" s="1"/>
  <c r="O99" i="3"/>
  <c r="H87" i="3"/>
  <c r="C87" i="4" s="1"/>
  <c r="O87" i="3"/>
  <c r="H75" i="3"/>
  <c r="C75" i="4" s="1"/>
  <c r="O75" i="3"/>
  <c r="H63" i="3"/>
  <c r="C63" i="4" s="1"/>
  <c r="O63" i="3"/>
  <c r="H51" i="3"/>
  <c r="C51" i="4" s="1"/>
  <c r="O51" i="3"/>
  <c r="H39" i="3"/>
  <c r="C39" i="4" s="1"/>
  <c r="H27" i="3"/>
  <c r="H15" i="3"/>
  <c r="D146" i="3"/>
  <c r="D146" i="4" s="1"/>
  <c r="H145" i="3"/>
  <c r="C145" i="4" s="1"/>
  <c r="O145" i="3"/>
  <c r="H133" i="3"/>
  <c r="C133" i="4" s="1"/>
  <c r="O133" i="3"/>
  <c r="H121" i="3"/>
  <c r="C121" i="4" s="1"/>
  <c r="O121" i="3"/>
  <c r="H109" i="3"/>
  <c r="C109" i="4" s="1"/>
  <c r="O109" i="3"/>
  <c r="H97" i="3"/>
  <c r="C97" i="4" s="1"/>
  <c r="O97" i="3"/>
  <c r="H85" i="3"/>
  <c r="C85" i="4" s="1"/>
  <c r="O85" i="3"/>
  <c r="H73" i="3"/>
  <c r="C73" i="4" s="1"/>
  <c r="O73" i="3"/>
  <c r="H37" i="3"/>
  <c r="C37" i="4" s="1"/>
  <c r="H25" i="3"/>
  <c r="C25" i="4" s="1"/>
  <c r="H13" i="3"/>
  <c r="C13" i="4" s="1"/>
  <c r="K133" i="3"/>
  <c r="E133" i="4" s="1"/>
  <c r="K50" i="3"/>
  <c r="E50" i="4" s="1"/>
  <c r="J110" i="3"/>
  <c r="D145" i="3"/>
  <c r="H144" i="3"/>
  <c r="C144" i="4" s="1"/>
  <c r="O144" i="3"/>
  <c r="H132" i="3"/>
  <c r="C132" i="4" s="1"/>
  <c r="O132" i="3"/>
  <c r="H120" i="3"/>
  <c r="C120" i="4" s="1"/>
  <c r="O120" i="3"/>
  <c r="H108" i="3"/>
  <c r="C108" i="4" s="1"/>
  <c r="O108" i="3"/>
  <c r="H96" i="3"/>
  <c r="C96" i="4" s="1"/>
  <c r="O96" i="3"/>
  <c r="H84" i="3"/>
  <c r="C84" i="4" s="1"/>
  <c r="O84" i="3"/>
  <c r="H72" i="3"/>
  <c r="C72" i="4" s="1"/>
  <c r="O72" i="3"/>
  <c r="H60" i="3"/>
  <c r="C60" i="4" s="1"/>
  <c r="O60" i="3"/>
  <c r="H36" i="3"/>
  <c r="C36" i="4" s="1"/>
  <c r="H24" i="3"/>
  <c r="C24" i="4" s="1"/>
  <c r="H12" i="3"/>
  <c r="C12" i="4" s="1"/>
  <c r="H146" i="3"/>
  <c r="C146" i="4" s="1"/>
  <c r="O146" i="3"/>
  <c r="H122" i="3"/>
  <c r="C122" i="4" s="1"/>
  <c r="O122" i="3"/>
  <c r="H74" i="3"/>
  <c r="C74" i="4" s="1"/>
  <c r="O74" i="3"/>
  <c r="H61" i="3"/>
  <c r="C61" i="4" s="1"/>
  <c r="O61" i="3"/>
  <c r="L121" i="3"/>
  <c r="K146" i="3"/>
  <c r="E146" i="4" s="1"/>
  <c r="K98" i="3"/>
  <c r="E98" i="4" s="1"/>
  <c r="J109" i="3"/>
  <c r="J73" i="3"/>
  <c r="I134" i="3"/>
  <c r="F134" i="4" s="1"/>
  <c r="H86" i="3"/>
  <c r="C86" i="4" s="1"/>
  <c r="O86" i="3"/>
  <c r="H49" i="3"/>
  <c r="C49" i="4" s="1"/>
  <c r="O49" i="3"/>
  <c r="M74" i="3"/>
  <c r="M109" i="3"/>
  <c r="M73" i="3"/>
  <c r="L85" i="3"/>
  <c r="K145" i="3"/>
  <c r="E145" i="4" s="1"/>
  <c r="K97" i="3"/>
  <c r="E97" i="4" s="1"/>
  <c r="I133" i="3"/>
  <c r="F133" i="4" s="1"/>
  <c r="I98" i="3"/>
  <c r="F98" i="4" s="1"/>
  <c r="I49" i="3"/>
  <c r="F49" i="4" s="1"/>
  <c r="I13" i="3"/>
  <c r="F13" i="4" s="1"/>
  <c r="N13" i="3" s="1"/>
  <c r="O13" i="3" s="1"/>
  <c r="G19" i="3"/>
  <c r="J19" i="3" s="1"/>
  <c r="D143" i="3"/>
  <c r="G143" i="3" s="1"/>
  <c r="H142" i="3"/>
  <c r="C142" i="4" s="1"/>
  <c r="O142" i="3"/>
  <c r="H130" i="3"/>
  <c r="C130" i="4" s="1"/>
  <c r="O130" i="3"/>
  <c r="H118" i="3"/>
  <c r="C118" i="4" s="1"/>
  <c r="O118" i="3"/>
  <c r="H106" i="3"/>
  <c r="C106" i="4" s="1"/>
  <c r="O106" i="3"/>
  <c r="H94" i="3"/>
  <c r="C94" i="4" s="1"/>
  <c r="O94" i="3"/>
  <c r="H82" i="3"/>
  <c r="C82" i="4" s="1"/>
  <c r="O82" i="3"/>
  <c r="H70" i="3"/>
  <c r="C70" i="4" s="1"/>
  <c r="O70" i="3"/>
  <c r="H58" i="3"/>
  <c r="C58" i="4" s="1"/>
  <c r="O58" i="3"/>
  <c r="H46" i="3"/>
  <c r="C46" i="4" s="1"/>
  <c r="O46" i="3"/>
  <c r="H34" i="3"/>
  <c r="C34" i="4" s="1"/>
  <c r="H22" i="3"/>
  <c r="C22" i="4" s="1"/>
  <c r="H10" i="3"/>
  <c r="C10" i="4" s="1"/>
  <c r="H10" i="4" s="1"/>
  <c r="I10" i="4" s="1"/>
  <c r="H110" i="3"/>
  <c r="C110" i="4" s="1"/>
  <c r="O110" i="3"/>
  <c r="M122" i="3"/>
  <c r="L134" i="3"/>
  <c r="K62" i="3"/>
  <c r="E62" i="4" s="1"/>
  <c r="I146" i="3"/>
  <c r="F146" i="4" s="1"/>
  <c r="I97" i="3"/>
  <c r="F97" i="4" s="1"/>
  <c r="G15" i="3"/>
  <c r="J15" i="3" s="1"/>
  <c r="H141" i="3"/>
  <c r="C141" i="4" s="1"/>
  <c r="O141" i="3"/>
  <c r="M129" i="3"/>
  <c r="O129" i="3"/>
  <c r="H117" i="3"/>
  <c r="C117" i="4" s="1"/>
  <c r="O117" i="3"/>
  <c r="H105" i="3"/>
  <c r="C105" i="4" s="1"/>
  <c r="O105" i="3"/>
  <c r="H93" i="3"/>
  <c r="C93" i="4" s="1"/>
  <c r="O93" i="3"/>
  <c r="H81" i="3"/>
  <c r="C81" i="4" s="1"/>
  <c r="O81" i="3"/>
  <c r="H69" i="3"/>
  <c r="C69" i="4" s="1"/>
  <c r="O69" i="3"/>
  <c r="H57" i="3"/>
  <c r="C57" i="4" s="1"/>
  <c r="O57" i="3"/>
  <c r="H45" i="3"/>
  <c r="C45" i="4" s="1"/>
  <c r="O45" i="3"/>
  <c r="H33" i="3"/>
  <c r="C33" i="4" s="1"/>
  <c r="H21" i="3"/>
  <c r="C21" i="4" s="1"/>
  <c r="H9" i="3"/>
  <c r="C9" i="4" s="1"/>
  <c r="H9" i="4" s="1"/>
  <c r="N9" i="3" s="1"/>
  <c r="O9" i="3" s="1"/>
  <c r="H26" i="3"/>
  <c r="C26" i="4" s="1"/>
  <c r="J122" i="3"/>
  <c r="J86" i="3"/>
  <c r="I145" i="3"/>
  <c r="F145" i="4" s="1"/>
  <c r="H140" i="3"/>
  <c r="C140" i="4" s="1"/>
  <c r="O140" i="3"/>
  <c r="H128" i="3"/>
  <c r="C128" i="4" s="1"/>
  <c r="O128" i="3"/>
  <c r="H116" i="3"/>
  <c r="C116" i="4" s="1"/>
  <c r="O116" i="3"/>
  <c r="H104" i="3"/>
  <c r="C104" i="4" s="1"/>
  <c r="O104" i="3"/>
  <c r="H92" i="3"/>
  <c r="C92" i="4" s="1"/>
  <c r="O92" i="3"/>
  <c r="H80" i="3"/>
  <c r="C80" i="4" s="1"/>
  <c r="O80" i="3"/>
  <c r="H68" i="3"/>
  <c r="C68" i="4" s="1"/>
  <c r="O68" i="3"/>
  <c r="H56" i="3"/>
  <c r="C56" i="4" s="1"/>
  <c r="O56" i="3"/>
  <c r="H44" i="3"/>
  <c r="C44" i="4" s="1"/>
  <c r="O44" i="3"/>
  <c r="H32" i="3"/>
  <c r="H20" i="3"/>
  <c r="C20" i="4" s="1"/>
  <c r="H8" i="3"/>
  <c r="C8" i="4" s="1"/>
  <c r="H62" i="3"/>
  <c r="C62" i="4" s="1"/>
  <c r="O62" i="3"/>
  <c r="L146" i="3"/>
  <c r="L98" i="3"/>
  <c r="K110" i="3"/>
  <c r="E110" i="4" s="1"/>
  <c r="K74" i="3"/>
  <c r="E74" i="4" s="1"/>
  <c r="I61" i="3"/>
  <c r="F61" i="4" s="1"/>
  <c r="I26" i="3"/>
  <c r="F26" i="4" s="1"/>
  <c r="N26" i="3" s="1"/>
  <c r="O26" i="3" s="1"/>
  <c r="H139" i="3"/>
  <c r="C139" i="4" s="1"/>
  <c r="O139" i="3"/>
  <c r="H127" i="3"/>
  <c r="C127" i="4" s="1"/>
  <c r="O127" i="3"/>
  <c r="H115" i="3"/>
  <c r="C115" i="4" s="1"/>
  <c r="O115" i="3"/>
  <c r="H103" i="3"/>
  <c r="C103" i="4" s="1"/>
  <c r="O103" i="3"/>
  <c r="H91" i="3"/>
  <c r="C91" i="4" s="1"/>
  <c r="O91" i="3"/>
  <c r="H79" i="3"/>
  <c r="C79" i="4" s="1"/>
  <c r="O79" i="3"/>
  <c r="H67" i="3"/>
  <c r="C67" i="4" s="1"/>
  <c r="O67" i="3"/>
  <c r="H55" i="3"/>
  <c r="C55" i="4" s="1"/>
  <c r="O55" i="3"/>
  <c r="H43" i="3"/>
  <c r="C43" i="4" s="1"/>
  <c r="O43" i="3"/>
  <c r="H31" i="3"/>
  <c r="H19" i="3"/>
  <c r="C19" i="4" s="1"/>
  <c r="H7" i="3"/>
  <c r="H38" i="3"/>
  <c r="C38" i="4" s="1"/>
  <c r="K134" i="3"/>
  <c r="E134" i="4" s="1"/>
  <c r="M86" i="3"/>
  <c r="I110" i="3"/>
  <c r="F110" i="4" s="1"/>
  <c r="I74" i="3"/>
  <c r="F74" i="4" s="1"/>
  <c r="H150" i="3"/>
  <c r="C150" i="4" s="1"/>
  <c r="O150" i="3"/>
  <c r="H138" i="3"/>
  <c r="C138" i="4" s="1"/>
  <c r="O138" i="3"/>
  <c r="H126" i="3"/>
  <c r="C126" i="4" s="1"/>
  <c r="O126" i="3"/>
  <c r="H114" i="3"/>
  <c r="C114" i="4" s="1"/>
  <c r="O114" i="3"/>
  <c r="H102" i="3"/>
  <c r="C102" i="4" s="1"/>
  <c r="O102" i="3"/>
  <c r="H90" i="3"/>
  <c r="C90" i="4" s="1"/>
  <c r="O90" i="3"/>
  <c r="H78" i="3"/>
  <c r="C78" i="4" s="1"/>
  <c r="O78" i="3"/>
  <c r="H66" i="3"/>
  <c r="C66" i="4" s="1"/>
  <c r="O66" i="3"/>
  <c r="H54" i="3"/>
  <c r="C54" i="4" s="1"/>
  <c r="O54" i="3"/>
  <c r="H42" i="3"/>
  <c r="C42" i="4" s="1"/>
  <c r="O42" i="3"/>
  <c r="H30" i="3"/>
  <c r="H18" i="3"/>
  <c r="H50" i="3"/>
  <c r="C50" i="4" s="1"/>
  <c r="O50" i="3"/>
  <c r="M62" i="3"/>
  <c r="L50" i="3"/>
  <c r="M134" i="3"/>
  <c r="L62" i="3"/>
  <c r="J50" i="3"/>
  <c r="I109" i="3"/>
  <c r="F109" i="4" s="1"/>
  <c r="I73" i="3"/>
  <c r="F73" i="4" s="1"/>
  <c r="H149" i="3"/>
  <c r="C149" i="4" s="1"/>
  <c r="O149" i="3"/>
  <c r="H137" i="3"/>
  <c r="C137" i="4" s="1"/>
  <c r="O137" i="3"/>
  <c r="H125" i="3"/>
  <c r="C125" i="4" s="1"/>
  <c r="O125" i="3"/>
  <c r="H113" i="3"/>
  <c r="C113" i="4" s="1"/>
  <c r="O113" i="3"/>
  <c r="H101" i="3"/>
  <c r="C101" i="4" s="1"/>
  <c r="O101" i="3"/>
  <c r="H89" i="3"/>
  <c r="C89" i="4" s="1"/>
  <c r="O89" i="3"/>
  <c r="H77" i="3"/>
  <c r="C77" i="4" s="1"/>
  <c r="O77" i="3"/>
  <c r="H65" i="3"/>
  <c r="C65" i="4" s="1"/>
  <c r="O65" i="3"/>
  <c r="H53" i="3"/>
  <c r="C53" i="4" s="1"/>
  <c r="O53" i="3"/>
  <c r="H41" i="3"/>
  <c r="H29" i="3"/>
  <c r="H17" i="3"/>
  <c r="H134" i="3"/>
  <c r="C134" i="4" s="1"/>
  <c r="O134" i="3"/>
  <c r="H14" i="3"/>
  <c r="C14" i="4" s="1"/>
  <c r="J133" i="3"/>
  <c r="J98" i="3"/>
  <c r="J49" i="3"/>
  <c r="J13" i="3"/>
  <c r="H148" i="3"/>
  <c r="C148" i="4" s="1"/>
  <c r="O148" i="3"/>
  <c r="H136" i="3"/>
  <c r="C136" i="4" s="1"/>
  <c r="O136" i="3"/>
  <c r="H124" i="3"/>
  <c r="C124" i="4" s="1"/>
  <c r="O124" i="3"/>
  <c r="H112" i="3"/>
  <c r="C112" i="4" s="1"/>
  <c r="O112" i="3"/>
  <c r="H100" i="3"/>
  <c r="C100" i="4" s="1"/>
  <c r="O100" i="3"/>
  <c r="H88" i="3"/>
  <c r="C88" i="4" s="1"/>
  <c r="O88" i="3"/>
  <c r="H76" i="3"/>
  <c r="C76" i="4" s="1"/>
  <c r="O76" i="3"/>
  <c r="H64" i="3"/>
  <c r="C64" i="4" s="1"/>
  <c r="O64" i="3"/>
  <c r="H52" i="3"/>
  <c r="C52" i="4" s="1"/>
  <c r="O52" i="3"/>
  <c r="H40" i="3"/>
  <c r="H28" i="3"/>
  <c r="C28" i="4" s="1"/>
  <c r="H16" i="3"/>
  <c r="M82" i="3"/>
  <c r="L82" i="3"/>
  <c r="K82" i="3"/>
  <c r="E82" i="4" s="1"/>
  <c r="J82" i="3"/>
  <c r="I82" i="3"/>
  <c r="F82" i="4" s="1"/>
  <c r="M81" i="3"/>
  <c r="L81" i="3"/>
  <c r="K81" i="3"/>
  <c r="E81" i="4" s="1"/>
  <c r="J81" i="3"/>
  <c r="I81" i="3"/>
  <c r="F81" i="4" s="1"/>
  <c r="G69" i="3"/>
  <c r="L94" i="3"/>
  <c r="K94" i="3"/>
  <c r="E94" i="4" s="1"/>
  <c r="J94" i="3"/>
  <c r="I94" i="3"/>
  <c r="F94" i="4" s="1"/>
  <c r="M94" i="3"/>
  <c r="M93" i="3"/>
  <c r="L93" i="3"/>
  <c r="K93" i="3"/>
  <c r="E93" i="4" s="1"/>
  <c r="J93" i="3"/>
  <c r="J21" i="3"/>
  <c r="I93" i="3"/>
  <c r="F93" i="4" s="1"/>
  <c r="G57" i="3"/>
  <c r="J106" i="3"/>
  <c r="I106" i="3"/>
  <c r="F106" i="4" s="1"/>
  <c r="G141" i="3"/>
  <c r="G45" i="3"/>
  <c r="H129" i="3"/>
  <c r="C129" i="4" s="1"/>
  <c r="M106" i="3"/>
  <c r="L106" i="3"/>
  <c r="M105" i="3"/>
  <c r="J105" i="3"/>
  <c r="J33" i="3"/>
  <c r="I105" i="3"/>
  <c r="F105" i="4" s="1"/>
  <c r="I33" i="3"/>
  <c r="F33" i="4" s="1"/>
  <c r="G129" i="3"/>
  <c r="K106" i="3"/>
  <c r="E106" i="4" s="1"/>
  <c r="L105" i="3"/>
  <c r="K105" i="3"/>
  <c r="E105" i="4" s="1"/>
  <c r="M118" i="3"/>
  <c r="M46" i="3"/>
  <c r="L118" i="3"/>
  <c r="L46" i="3"/>
  <c r="K118" i="3"/>
  <c r="E118" i="4" s="1"/>
  <c r="K46" i="3"/>
  <c r="E46" i="4" s="1"/>
  <c r="J118" i="3"/>
  <c r="J46" i="3"/>
  <c r="I118" i="3"/>
  <c r="F118" i="4" s="1"/>
  <c r="I46" i="3"/>
  <c r="F46" i="4" s="1"/>
  <c r="G33" i="3"/>
  <c r="M130" i="3"/>
  <c r="J117" i="3"/>
  <c r="J45" i="3"/>
  <c r="I117" i="3"/>
  <c r="F117" i="4" s="1"/>
  <c r="I45" i="3"/>
  <c r="F45" i="4" s="1"/>
  <c r="G117" i="3"/>
  <c r="M142" i="3"/>
  <c r="M58" i="3"/>
  <c r="L130" i="3"/>
  <c r="L58" i="3"/>
  <c r="K130" i="3"/>
  <c r="E130" i="4" s="1"/>
  <c r="K58" i="3"/>
  <c r="E58" i="4" s="1"/>
  <c r="J130" i="3"/>
  <c r="J58" i="3"/>
  <c r="I130" i="3"/>
  <c r="F130" i="4" s="1"/>
  <c r="I58" i="3"/>
  <c r="F58" i="4" s="1"/>
  <c r="G105" i="3"/>
  <c r="G28" i="3"/>
  <c r="J28" i="3" s="1"/>
  <c r="K28" i="3" s="1"/>
  <c r="E28" i="4" s="1"/>
  <c r="G140" i="3"/>
  <c r="G135" i="3"/>
  <c r="G63" i="3"/>
  <c r="G39" i="3"/>
  <c r="J39" i="3" s="1"/>
  <c r="G99" i="3"/>
  <c r="G112" i="3"/>
  <c r="G53" i="3"/>
  <c r="G103" i="3"/>
  <c r="G150" i="3"/>
  <c r="G149" i="3"/>
  <c r="G89" i="3"/>
  <c r="G80" i="3"/>
  <c r="G44" i="3"/>
  <c r="G116" i="3"/>
  <c r="G76" i="3"/>
  <c r="G40" i="3"/>
  <c r="G148" i="3"/>
  <c r="G104" i="3"/>
  <c r="G68" i="3"/>
  <c r="G92" i="3"/>
  <c r="G56" i="3"/>
  <c r="G128" i="3"/>
  <c r="G127" i="3"/>
  <c r="G147" i="3"/>
  <c r="G124" i="3"/>
  <c r="G100" i="3"/>
  <c r="G77" i="3"/>
  <c r="G55" i="3"/>
  <c r="G145" i="3"/>
  <c r="D145" i="4"/>
  <c r="G133" i="3"/>
  <c r="D133" i="4"/>
  <c r="G121" i="3"/>
  <c r="D121" i="4"/>
  <c r="G109" i="3"/>
  <c r="D109" i="4"/>
  <c r="G97" i="3"/>
  <c r="D97" i="4"/>
  <c r="G85" i="3"/>
  <c r="D85" i="4"/>
  <c r="G73" i="3"/>
  <c r="D73" i="4"/>
  <c r="G61" i="3"/>
  <c r="D61" i="4"/>
  <c r="G49" i="3"/>
  <c r="D49" i="4"/>
  <c r="D25" i="4"/>
  <c r="G13" i="3"/>
  <c r="D13" i="4"/>
  <c r="G122" i="3"/>
  <c r="G144" i="3"/>
  <c r="D144" i="4"/>
  <c r="G132" i="3"/>
  <c r="D132" i="4"/>
  <c r="G120" i="3"/>
  <c r="D120" i="4"/>
  <c r="G108" i="3"/>
  <c r="D108" i="4"/>
  <c r="G96" i="3"/>
  <c r="D96" i="4"/>
  <c r="G84" i="3"/>
  <c r="D84" i="4"/>
  <c r="G72" i="3"/>
  <c r="D72" i="4"/>
  <c r="G60" i="3"/>
  <c r="D60" i="4"/>
  <c r="G48" i="3"/>
  <c r="D48" i="4"/>
  <c r="G36" i="3"/>
  <c r="J36" i="3" s="1"/>
  <c r="D36" i="4"/>
  <c r="G24" i="3"/>
  <c r="D24" i="4"/>
  <c r="G98" i="3"/>
  <c r="G52" i="3"/>
  <c r="D143" i="4"/>
  <c r="G131" i="3"/>
  <c r="D131" i="4"/>
  <c r="G119" i="3"/>
  <c r="D119" i="4"/>
  <c r="G107" i="3"/>
  <c r="D107" i="4"/>
  <c r="G95" i="3"/>
  <c r="D95" i="4"/>
  <c r="G83" i="3"/>
  <c r="D83" i="4"/>
  <c r="G71" i="3"/>
  <c r="D71" i="4"/>
  <c r="G59" i="3"/>
  <c r="D59" i="4"/>
  <c r="G47" i="3"/>
  <c r="D47" i="4"/>
  <c r="G23" i="3"/>
  <c r="J23" i="3" s="1"/>
  <c r="K23" i="3" s="1"/>
  <c r="E23" i="4" s="1"/>
  <c r="G74" i="3"/>
  <c r="G50" i="3"/>
  <c r="G27" i="3"/>
  <c r="J27" i="3" s="1"/>
  <c r="G142" i="3"/>
  <c r="D142" i="4"/>
  <c r="G130" i="3"/>
  <c r="D130" i="4"/>
  <c r="G118" i="3"/>
  <c r="D118" i="4"/>
  <c r="G106" i="3"/>
  <c r="D106" i="4"/>
  <c r="G94" i="3"/>
  <c r="D94" i="4"/>
  <c r="G82" i="3"/>
  <c r="D82" i="4"/>
  <c r="G70" i="3"/>
  <c r="D70" i="4"/>
  <c r="G58" i="3"/>
  <c r="D58" i="4"/>
  <c r="G46" i="3"/>
  <c r="D46" i="4"/>
  <c r="G139" i="3"/>
  <c r="G115" i="3"/>
  <c r="G136" i="3"/>
  <c r="G113" i="3"/>
  <c r="G91" i="3"/>
  <c r="D20" i="4"/>
  <c r="G134" i="3"/>
  <c r="G111" i="3"/>
  <c r="G88" i="3"/>
  <c r="G64" i="3"/>
  <c r="G41" i="3"/>
  <c r="J41" i="3" s="1"/>
  <c r="G138" i="3"/>
  <c r="D138" i="4"/>
  <c r="G126" i="3"/>
  <c r="D126" i="4"/>
  <c r="G114" i="3"/>
  <c r="D114" i="4"/>
  <c r="G102" i="3"/>
  <c r="D102" i="4"/>
  <c r="G90" i="3"/>
  <c r="D90" i="4"/>
  <c r="G78" i="3"/>
  <c r="D78" i="4"/>
  <c r="G66" i="3"/>
  <c r="D66" i="4"/>
  <c r="G54" i="3"/>
  <c r="D54" i="4"/>
  <c r="G42" i="3"/>
  <c r="D42" i="4"/>
  <c r="G30" i="3"/>
  <c r="J30" i="3" s="1"/>
  <c r="K30" i="3" s="1"/>
  <c r="E30" i="4" s="1"/>
  <c r="N30" i="3" s="1"/>
  <c r="O30" i="3" s="1"/>
  <c r="D30" i="4"/>
  <c r="G18" i="3"/>
  <c r="J18" i="3" s="1"/>
  <c r="G110" i="3"/>
  <c r="G86" i="3"/>
  <c r="G137" i="3"/>
  <c r="D137" i="4"/>
  <c r="G101" i="3"/>
  <c r="D101" i="4"/>
  <c r="G65" i="3"/>
  <c r="D65" i="4"/>
  <c r="G29" i="3"/>
  <c r="J29" i="3" s="1"/>
  <c r="K29" i="3" s="1"/>
  <c r="E29" i="4" s="1"/>
  <c r="D29" i="4"/>
  <c r="G17" i="3"/>
  <c r="J17" i="3" s="1"/>
  <c r="K17" i="3" s="1"/>
  <c r="E17" i="4" s="1"/>
  <c r="D17" i="4"/>
  <c r="G62" i="3"/>
  <c r="G14" i="3"/>
  <c r="J14" i="3" s="1"/>
  <c r="G38" i="3"/>
  <c r="J38" i="3" s="1"/>
  <c r="G123" i="3"/>
  <c r="D123" i="4"/>
  <c r="G87" i="3"/>
  <c r="D87" i="4"/>
  <c r="G51" i="3"/>
  <c r="D51" i="4"/>
  <c r="I144" i="3"/>
  <c r="F144" i="4" s="1"/>
  <c r="J144" i="3"/>
  <c r="K144" i="3"/>
  <c r="E144" i="4" s="1"/>
  <c r="L144" i="3"/>
  <c r="I132" i="3"/>
  <c r="F132" i="4" s="1"/>
  <c r="J132" i="3"/>
  <c r="K132" i="3"/>
  <c r="E132" i="4" s="1"/>
  <c r="L132" i="3"/>
  <c r="I120" i="3"/>
  <c r="F120" i="4" s="1"/>
  <c r="J120" i="3"/>
  <c r="K120" i="3"/>
  <c r="E120" i="4" s="1"/>
  <c r="L120" i="3"/>
  <c r="L108" i="3"/>
  <c r="I108" i="3"/>
  <c r="F108" i="4" s="1"/>
  <c r="J108" i="3"/>
  <c r="K108" i="3"/>
  <c r="E108" i="4" s="1"/>
  <c r="M108" i="3"/>
  <c r="M96" i="3"/>
  <c r="I96" i="3"/>
  <c r="F96" i="4" s="1"/>
  <c r="J96" i="3"/>
  <c r="K96" i="3"/>
  <c r="E96" i="4" s="1"/>
  <c r="L96" i="3"/>
  <c r="L84" i="3"/>
  <c r="M84" i="3"/>
  <c r="I84" i="3"/>
  <c r="F84" i="4" s="1"/>
  <c r="J84" i="3"/>
  <c r="K84" i="3"/>
  <c r="E84" i="4" s="1"/>
  <c r="I72" i="3"/>
  <c r="F72" i="4" s="1"/>
  <c r="J72" i="3"/>
  <c r="K72" i="3"/>
  <c r="E72" i="4" s="1"/>
  <c r="L72" i="3"/>
  <c r="M72" i="3"/>
  <c r="M60" i="3"/>
  <c r="I60" i="3"/>
  <c r="F60" i="4" s="1"/>
  <c r="J60" i="3"/>
  <c r="K60" i="3"/>
  <c r="E60" i="4" s="1"/>
  <c r="L60" i="3"/>
  <c r="I48" i="3"/>
  <c r="F48" i="4" s="1"/>
  <c r="J48" i="3"/>
  <c r="K48" i="3"/>
  <c r="E48" i="4" s="1"/>
  <c r="L48" i="3"/>
  <c r="M48" i="3"/>
  <c r="L36" i="3"/>
  <c r="I36" i="3"/>
  <c r="F36" i="4" s="1"/>
  <c r="M36" i="3"/>
  <c r="M24" i="3"/>
  <c r="I24" i="3"/>
  <c r="F24" i="4" s="1"/>
  <c r="J24" i="3"/>
  <c r="I12" i="3"/>
  <c r="F12" i="4" s="1"/>
  <c r="N12" i="3" s="1"/>
  <c r="O12" i="3" s="1"/>
  <c r="L12" i="3"/>
  <c r="M12" i="3"/>
  <c r="I143" i="3"/>
  <c r="F143" i="4" s="1"/>
  <c r="J143" i="3"/>
  <c r="K143" i="3"/>
  <c r="E143" i="4" s="1"/>
  <c r="L143" i="3"/>
  <c r="M143" i="3"/>
  <c r="H143" i="3"/>
  <c r="C143" i="4" s="1"/>
  <c r="I131" i="3"/>
  <c r="F131" i="4" s="1"/>
  <c r="J131" i="3"/>
  <c r="K131" i="3"/>
  <c r="E131" i="4" s="1"/>
  <c r="L131" i="3"/>
  <c r="M131" i="3"/>
  <c r="H131" i="3"/>
  <c r="C131" i="4" s="1"/>
  <c r="I119" i="3"/>
  <c r="F119" i="4" s="1"/>
  <c r="J119" i="3"/>
  <c r="K119" i="3"/>
  <c r="E119" i="4" s="1"/>
  <c r="L119" i="3"/>
  <c r="M119" i="3"/>
  <c r="H119" i="3"/>
  <c r="C119" i="4" s="1"/>
  <c r="I107" i="3"/>
  <c r="F107" i="4" s="1"/>
  <c r="J107" i="3"/>
  <c r="K107" i="3"/>
  <c r="E107" i="4" s="1"/>
  <c r="L107" i="3"/>
  <c r="M107" i="3"/>
  <c r="H107" i="3"/>
  <c r="C107" i="4" s="1"/>
  <c r="I95" i="3"/>
  <c r="F95" i="4" s="1"/>
  <c r="J95" i="3"/>
  <c r="K95" i="3"/>
  <c r="E95" i="4" s="1"/>
  <c r="L95" i="3"/>
  <c r="M95" i="3"/>
  <c r="H95" i="3"/>
  <c r="C95" i="4" s="1"/>
  <c r="I83" i="3"/>
  <c r="F83" i="4" s="1"/>
  <c r="J83" i="3"/>
  <c r="K83" i="3"/>
  <c r="E83" i="4" s="1"/>
  <c r="L83" i="3"/>
  <c r="M83" i="3"/>
  <c r="H83" i="3"/>
  <c r="C83" i="4" s="1"/>
  <c r="I71" i="3"/>
  <c r="F71" i="4" s="1"/>
  <c r="J71" i="3"/>
  <c r="K71" i="3"/>
  <c r="E71" i="4" s="1"/>
  <c r="L71" i="3"/>
  <c r="M71" i="3"/>
  <c r="H71" i="3"/>
  <c r="C71" i="4" s="1"/>
  <c r="I59" i="3"/>
  <c r="F59" i="4" s="1"/>
  <c r="J59" i="3"/>
  <c r="K59" i="3"/>
  <c r="E59" i="4" s="1"/>
  <c r="L59" i="3"/>
  <c r="M59" i="3"/>
  <c r="H59" i="3"/>
  <c r="C59" i="4" s="1"/>
  <c r="I47" i="3"/>
  <c r="F47" i="4" s="1"/>
  <c r="J47" i="3"/>
  <c r="K47" i="3"/>
  <c r="E47" i="4" s="1"/>
  <c r="L47" i="3"/>
  <c r="M47" i="3"/>
  <c r="H47" i="3"/>
  <c r="C47" i="4" s="1"/>
  <c r="H35" i="3"/>
  <c r="C35" i="4" s="1"/>
  <c r="I23" i="3"/>
  <c r="F23" i="4" s="1"/>
  <c r="L23" i="3"/>
  <c r="H23" i="3"/>
  <c r="C23" i="4" s="1"/>
  <c r="H11" i="3"/>
  <c r="C11" i="4" s="1"/>
  <c r="E2" i="3"/>
  <c r="F2" i="3" s="1"/>
  <c r="E3" i="3"/>
  <c r="F3" i="3" s="1"/>
  <c r="E4" i="3"/>
  <c r="F4" i="3" s="1"/>
  <c r="E5" i="3"/>
  <c r="F5" i="3" s="1"/>
  <c r="E6" i="3"/>
  <c r="F6" i="3" s="1"/>
  <c r="B2" i="3"/>
  <c r="B2" i="4" s="1"/>
  <c r="B3" i="3"/>
  <c r="B3" i="4" s="1"/>
  <c r="B4" i="3"/>
  <c r="B4" i="4" s="1"/>
  <c r="B5" i="3"/>
  <c r="B5" i="4" s="1"/>
  <c r="B6" i="3"/>
  <c r="B6" i="4" s="1"/>
  <c r="A2" i="3"/>
  <c r="A3" i="3"/>
  <c r="H3" i="3" s="1"/>
  <c r="C3" i="4" s="1"/>
  <c r="A4" i="3"/>
  <c r="A5" i="3"/>
  <c r="A6" i="3"/>
  <c r="D12" i="4" l="1"/>
  <c r="I9" i="4"/>
  <c r="G7" i="3"/>
  <c r="J7" i="3" s="1"/>
  <c r="I7" i="3"/>
  <c r="D10" i="4"/>
  <c r="I10" i="3"/>
  <c r="F10" i="4" s="1"/>
  <c r="G37" i="3"/>
  <c r="J37" i="3" s="1"/>
  <c r="G20" i="3"/>
  <c r="J20" i="3" s="1"/>
  <c r="G26" i="3"/>
  <c r="J26" i="3" s="1"/>
  <c r="D37" i="4"/>
  <c r="L37" i="3"/>
  <c r="N23" i="3"/>
  <c r="O23" i="3" s="1"/>
  <c r="M34" i="3"/>
  <c r="M22" i="3"/>
  <c r="K33" i="3"/>
  <c r="E33" i="4" s="1"/>
  <c r="N36" i="3"/>
  <c r="O36" i="3" s="1"/>
  <c r="M33" i="3"/>
  <c r="N17" i="3"/>
  <c r="O17" i="3" s="1"/>
  <c r="M14" i="3"/>
  <c r="M11" i="3"/>
  <c r="M10" i="3"/>
  <c r="N10" i="3"/>
  <c r="O10" i="3" s="1"/>
  <c r="D34" i="4"/>
  <c r="I34" i="3"/>
  <c r="G34" i="3"/>
  <c r="J34" i="3" s="1"/>
  <c r="D35" i="4"/>
  <c r="I35" i="3"/>
  <c r="G35" i="3"/>
  <c r="J35" i="3" s="1"/>
  <c r="C40" i="4"/>
  <c r="M40" i="3"/>
  <c r="M38" i="3"/>
  <c r="L38" i="3"/>
  <c r="K38" i="3"/>
  <c r="E38" i="4" s="1"/>
  <c r="K36" i="3"/>
  <c r="E36" i="4" s="1"/>
  <c r="K39" i="3"/>
  <c r="E39" i="4" s="1"/>
  <c r="M39" i="3"/>
  <c r="K37" i="3"/>
  <c r="E37" i="4" s="1"/>
  <c r="M35" i="3"/>
  <c r="C41" i="4"/>
  <c r="M41" i="3"/>
  <c r="L39" i="3"/>
  <c r="D40" i="4"/>
  <c r="I40" i="3"/>
  <c r="F41" i="4"/>
  <c r="L41" i="3"/>
  <c r="K41" i="3"/>
  <c r="E41" i="4" s="1"/>
  <c r="M26" i="3"/>
  <c r="K26" i="3"/>
  <c r="E26" i="4" s="1"/>
  <c r="C32" i="4"/>
  <c r="M32" i="3"/>
  <c r="M28" i="3"/>
  <c r="D31" i="4"/>
  <c r="I31" i="3"/>
  <c r="C31" i="4"/>
  <c r="M31" i="3"/>
  <c r="G31" i="3"/>
  <c r="J31" i="3" s="1"/>
  <c r="D32" i="4"/>
  <c r="I32" i="3"/>
  <c r="L33" i="3"/>
  <c r="F27" i="4"/>
  <c r="K27" i="3"/>
  <c r="E27" i="4" s="1"/>
  <c r="L27" i="3"/>
  <c r="C30" i="4"/>
  <c r="M30" i="3"/>
  <c r="C27" i="4"/>
  <c r="M27" i="3"/>
  <c r="C29" i="4"/>
  <c r="M29" i="3"/>
  <c r="L26" i="3"/>
  <c r="G22" i="3"/>
  <c r="J22" i="3" s="1"/>
  <c r="I22" i="3"/>
  <c r="D22" i="4"/>
  <c r="F25" i="4"/>
  <c r="L25" i="3"/>
  <c r="G25" i="3"/>
  <c r="J25" i="3" s="1"/>
  <c r="K25" i="3" s="1"/>
  <c r="E25" i="4" s="1"/>
  <c r="D19" i="4"/>
  <c r="I19" i="3"/>
  <c r="C18" i="4"/>
  <c r="M18" i="3"/>
  <c r="M20" i="3"/>
  <c r="M25" i="3"/>
  <c r="M21" i="3"/>
  <c r="M19" i="3"/>
  <c r="L24" i="3"/>
  <c r="K24" i="3"/>
  <c r="E24" i="4" s="1"/>
  <c r="D18" i="4"/>
  <c r="F18" i="4"/>
  <c r="K18" i="3"/>
  <c r="E18" i="4" s="1"/>
  <c r="L18" i="3"/>
  <c r="M23" i="3"/>
  <c r="I21" i="3"/>
  <c r="F20" i="4"/>
  <c r="K20" i="3"/>
  <c r="E20" i="4" s="1"/>
  <c r="L20" i="3"/>
  <c r="I11" i="3"/>
  <c r="D11" i="4"/>
  <c r="G11" i="3"/>
  <c r="J11" i="3" s="1"/>
  <c r="C17" i="4"/>
  <c r="M17" i="3"/>
  <c r="C16" i="4"/>
  <c r="M16" i="3"/>
  <c r="C15" i="4"/>
  <c r="M15" i="3"/>
  <c r="K12" i="3"/>
  <c r="E12" i="4" s="1"/>
  <c r="M13" i="3"/>
  <c r="K10" i="3"/>
  <c r="E10" i="4" s="1"/>
  <c r="K13" i="3"/>
  <c r="E13" i="4" s="1"/>
  <c r="F15" i="4"/>
  <c r="L15" i="3"/>
  <c r="K15" i="3"/>
  <c r="E15" i="4" s="1"/>
  <c r="I14" i="3"/>
  <c r="D16" i="4"/>
  <c r="I16" i="3"/>
  <c r="L13" i="3"/>
  <c r="M8" i="3"/>
  <c r="I9" i="3"/>
  <c r="F9" i="4" s="1"/>
  <c r="G9" i="3"/>
  <c r="J9" i="3" s="1"/>
  <c r="M9" i="3"/>
  <c r="G8" i="3"/>
  <c r="J8" i="3" s="1"/>
  <c r="I8" i="3"/>
  <c r="L8" i="3" s="1"/>
  <c r="D8" i="4"/>
  <c r="C7" i="4"/>
  <c r="H7" i="4" s="1"/>
  <c r="M7" i="3"/>
  <c r="B151" i="3"/>
  <c r="D2" i="9" s="1"/>
  <c r="C7" i="8" s="1"/>
  <c r="G146" i="3"/>
  <c r="H6" i="3"/>
  <c r="C6" i="4" s="1"/>
  <c r="H6" i="4" s="1"/>
  <c r="N6" i="3" s="1"/>
  <c r="O6" i="3" s="1"/>
  <c r="H5" i="3"/>
  <c r="C5" i="4" s="1"/>
  <c r="H4" i="3"/>
  <c r="C4" i="4" s="1"/>
  <c r="H2" i="3"/>
  <c r="C2" i="4" s="1"/>
  <c r="M3" i="3"/>
  <c r="C5" i="3"/>
  <c r="D5" i="3" s="1"/>
  <c r="C3" i="3"/>
  <c r="D3" i="3" s="1"/>
  <c r="C2" i="3"/>
  <c r="D2" i="3" s="1"/>
  <c r="D2" i="4" s="1"/>
  <c r="C4" i="3"/>
  <c r="D4" i="3" s="1"/>
  <c r="C6" i="3"/>
  <c r="D6" i="3" s="1"/>
  <c r="K7" i="3" l="1"/>
  <c r="E7" i="4" s="1"/>
  <c r="L10" i="3"/>
  <c r="L7" i="3"/>
  <c r="F7" i="4"/>
  <c r="I6" i="4"/>
  <c r="N7" i="3"/>
  <c r="O7" i="3" s="1"/>
  <c r="I7" i="4"/>
  <c r="N25" i="3"/>
  <c r="O25" i="3" s="1"/>
  <c r="N18" i="3"/>
  <c r="O18" i="3" s="1"/>
  <c r="N15" i="3"/>
  <c r="O15" i="3" s="1"/>
  <c r="N27" i="3"/>
  <c r="O27" i="3" s="1"/>
  <c r="N24" i="3"/>
  <c r="O24" i="3" s="1"/>
  <c r="N41" i="3"/>
  <c r="O41" i="3" s="1"/>
  <c r="N38" i="3"/>
  <c r="O38" i="3" s="1"/>
  <c r="N33" i="3"/>
  <c r="O33" i="3" s="1"/>
  <c r="N20" i="3"/>
  <c r="O20" i="3" s="1"/>
  <c r="F35" i="4"/>
  <c r="K35" i="3"/>
  <c r="E35" i="4" s="1"/>
  <c r="L35" i="3"/>
  <c r="F40" i="4"/>
  <c r="L40" i="3"/>
  <c r="K40" i="3"/>
  <c r="E40" i="4" s="1"/>
  <c r="F34" i="4"/>
  <c r="L34" i="3"/>
  <c r="K34" i="3"/>
  <c r="E34" i="4" s="1"/>
  <c r="F31" i="4"/>
  <c r="L31" i="3"/>
  <c r="K31" i="3"/>
  <c r="E31" i="4" s="1"/>
  <c r="F32" i="4"/>
  <c r="L32" i="3"/>
  <c r="K32" i="3"/>
  <c r="E32" i="4" s="1"/>
  <c r="F21" i="4"/>
  <c r="L21" i="3"/>
  <c r="K21" i="3"/>
  <c r="E21" i="4" s="1"/>
  <c r="F19" i="4"/>
  <c r="K19" i="3"/>
  <c r="E19" i="4" s="1"/>
  <c r="L19" i="3"/>
  <c r="F22" i="4"/>
  <c r="L22" i="3"/>
  <c r="K22" i="3"/>
  <c r="E22" i="4" s="1"/>
  <c r="F11" i="4"/>
  <c r="K11" i="3"/>
  <c r="E11" i="4" s="1"/>
  <c r="H11" i="4" s="1"/>
  <c r="I11" i="4" s="1"/>
  <c r="L11" i="3"/>
  <c r="F14" i="4"/>
  <c r="L14" i="3"/>
  <c r="K14" i="3"/>
  <c r="E14" i="4" s="1"/>
  <c r="F16" i="4"/>
  <c r="K16" i="3"/>
  <c r="E16" i="4" s="1"/>
  <c r="L16" i="3"/>
  <c r="M4" i="3"/>
  <c r="L9" i="3"/>
  <c r="K9" i="3"/>
  <c r="E9" i="4" s="1"/>
  <c r="F8" i="4"/>
  <c r="K8" i="3"/>
  <c r="E8" i="4" s="1"/>
  <c r="H8" i="4" s="1"/>
  <c r="D6" i="4"/>
  <c r="I6" i="3"/>
  <c r="F6" i="4" s="1"/>
  <c r="G6" i="3"/>
  <c r="J6" i="3" s="1"/>
  <c r="M6" i="3"/>
  <c r="G5" i="3"/>
  <c r="J5" i="3" s="1"/>
  <c r="I5" i="3"/>
  <c r="D5" i="4"/>
  <c r="M5" i="3"/>
  <c r="G4" i="3"/>
  <c r="J4" i="3" s="1"/>
  <c r="D4" i="4"/>
  <c r="I4" i="3"/>
  <c r="F4" i="4" s="1"/>
  <c r="M2" i="3"/>
  <c r="G3" i="3"/>
  <c r="J3" i="3" s="1"/>
  <c r="D3" i="4"/>
  <c r="I3" i="3"/>
  <c r="G2" i="3"/>
  <c r="J2" i="3" s="1"/>
  <c r="I2" i="3"/>
  <c r="N8" i="3" l="1"/>
  <c r="O8" i="3" s="1"/>
  <c r="I8" i="4"/>
  <c r="K5" i="3"/>
  <c r="E5" i="4" s="1"/>
  <c r="N40" i="3"/>
  <c r="O40" i="3" s="1"/>
  <c r="N22" i="3"/>
  <c r="O22" i="3" s="1"/>
  <c r="N19" i="3"/>
  <c r="O19" i="3" s="1"/>
  <c r="N21" i="3"/>
  <c r="O21" i="3" s="1"/>
  <c r="N32" i="3"/>
  <c r="O32" i="3" s="1"/>
  <c r="N34" i="3"/>
  <c r="O34" i="3" s="1"/>
  <c r="N35" i="3"/>
  <c r="O35" i="3" s="1"/>
  <c r="N31" i="3"/>
  <c r="O31" i="3" s="1"/>
  <c r="N16" i="3"/>
  <c r="O16" i="3" s="1"/>
  <c r="N14" i="3"/>
  <c r="O14" i="3" s="1"/>
  <c r="N11" i="3"/>
  <c r="O11" i="3" s="1"/>
  <c r="K6" i="3"/>
  <c r="E6" i="4" s="1"/>
  <c r="L6" i="3"/>
  <c r="F5" i="4"/>
  <c r="H5" i="4" s="1"/>
  <c r="I5" i="4" s="1"/>
  <c r="L5" i="3"/>
  <c r="L4" i="3"/>
  <c r="K4" i="3"/>
  <c r="E4" i="4" s="1"/>
  <c r="L2" i="3"/>
  <c r="F2" i="4"/>
  <c r="K3" i="3"/>
  <c r="E3" i="4" s="1"/>
  <c r="F3" i="4"/>
  <c r="H3" i="4" s="1"/>
  <c r="I3" i="4" s="1"/>
  <c r="L3" i="3"/>
  <c r="K2" i="3"/>
  <c r="E2" i="4" s="1"/>
  <c r="H2" i="4" s="1"/>
  <c r="I2" i="4" s="1"/>
  <c r="N5" i="3" l="1"/>
  <c r="O5" i="3" s="1"/>
  <c r="H4" i="4"/>
  <c r="I4" i="4" s="1"/>
  <c r="N2" i="3"/>
  <c r="O2" i="3" s="1"/>
  <c r="N3" i="3"/>
  <c r="O3" i="3" s="1"/>
  <c r="N4" i="3" l="1"/>
  <c r="O4" i="3" s="1"/>
  <c r="O151" i="3" s="1"/>
  <c r="F2" i="9" s="1"/>
  <c r="C9" i="8" s="1"/>
  <c r="N151" i="3" l="1"/>
  <c r="D3" i="9" s="1"/>
  <c r="F3" i="9"/>
  <c r="C11" i="8" s="1"/>
</calcChain>
</file>

<file path=xl/sharedStrings.xml><?xml version="1.0" encoding="utf-8"?>
<sst xmlns="http://schemas.openxmlformats.org/spreadsheetml/2006/main" count="60" uniqueCount="54">
  <si>
    <t>Employee</t>
  </si>
  <si>
    <t>Estimate Hours Worked Per Week Over 40</t>
  </si>
  <si>
    <t>Annual Salary</t>
  </si>
  <si>
    <t>Weekly Pay</t>
  </si>
  <si>
    <t>Regular Hr Rate</t>
  </si>
  <si>
    <t>Weekly Overtime Hours</t>
  </si>
  <si>
    <t>Annual Overtime Hours</t>
  </si>
  <si>
    <t>Overtime Rate</t>
  </si>
  <si>
    <t>Minimum Exempt Salary</t>
  </si>
  <si>
    <t>Expected Annual Non-Exempt Overtime Pay</t>
  </si>
  <si>
    <t>Expected Annual Non-Exempt Regular Pay</t>
  </si>
  <si>
    <t>Current Annual Base Salary</t>
  </si>
  <si>
    <t>No Overtime Pay Savings</t>
  </si>
  <si>
    <t>Expected Annual Non-Exempt
Total Pay</t>
  </si>
  <si>
    <t>Expected Annual Exempt Pay Increase</t>
  </si>
  <si>
    <r>
      <rPr>
        <sz val="12"/>
        <rFont val="Calibri"/>
        <family val="2"/>
        <scheme val="minor"/>
      </rPr>
      <t xml:space="preserve">Learn more about the changes at: </t>
    </r>
    <r>
      <rPr>
        <u/>
        <sz val="12"/>
        <color theme="4"/>
        <rFont val="Calibri"/>
        <family val="2"/>
        <scheme val="minor"/>
      </rPr>
      <t>https://lni.wa.gov/workers-rights/wages/overtime</t>
    </r>
  </si>
  <si>
    <t>Year</t>
  </si>
  <si>
    <t>50 or fewer</t>
  </si>
  <si>
    <t>51 or more</t>
  </si>
  <si>
    <t>Minimum Wage</t>
  </si>
  <si>
    <t>Multiplier</t>
  </si>
  <si>
    <t>Amount</t>
  </si>
  <si>
    <t>Cost to Remain Exempt</t>
  </si>
  <si>
    <t>Cost to Make Non-Exempt
WORKING SAME HOURS</t>
  </si>
  <si>
    <t>2021 FLSA Status</t>
  </si>
  <si>
    <t>Chosen Cost</t>
  </si>
  <si>
    <t>New Hourly Rate
IF NON-EXEMPT</t>
  </si>
  <si>
    <t>New Pay</t>
  </si>
  <si>
    <t>Pay Difference</t>
  </si>
  <si>
    <t>Percent Change</t>
  </si>
  <si>
    <t>Total</t>
  </si>
  <si>
    <t>ALL DATA</t>
  </si>
  <si>
    <t>Proposed Increases</t>
  </si>
  <si>
    <t>Cost to Make Non-Exempt
WORKING 40 HOURS</t>
  </si>
  <si>
    <t>Pay Change</t>
  </si>
  <si>
    <t>New Status</t>
  </si>
  <si>
    <t>Total Current Pay</t>
  </si>
  <si>
    <t>Total Proposed Pay</t>
  </si>
  <si>
    <t>Proposed Pay Change</t>
  </si>
  <si>
    <t>Proposed % Change</t>
  </si>
  <si>
    <t>Total Current Salaries 
of Included Employees</t>
  </si>
  <si>
    <t>Exempt at Threshold</t>
  </si>
  <si>
    <t>Non-Exempt with OT</t>
  </si>
  <si>
    <t>Non-Exempt 40-Hours</t>
  </si>
  <si>
    <t>Non-Exempt 40-hours</t>
  </si>
  <si>
    <t>Organization Name:</t>
  </si>
  <si>
    <t>Assessment of Currently Exempt Employees below the 
New Washington Salary Threshold.</t>
  </si>
  <si>
    <t>This calculator is designed to help you  determine employees who can be exempt
from overtime under the new Washington State minimum salary threshold laws.</t>
  </si>
  <si>
    <t>This law is based on the current minimum wage, a multiplying factor, and the number of
Washington-based employees the business employs.
The minimum wage multiplying factor will slowly increase from the year 2021 to 2028.
Verifying employee exempt status should become a part of your Autumn routine.</t>
  </si>
  <si>
    <t>Number of Washington based Employees:</t>
  </si>
  <si>
    <t>This calculator is designed to provide general guidance and estimates only for the purpose of assessing the approximate impact of the new Washington FLSA overtime threshold rules on your business or a given individual, and does not constitute legal or tax advice. The calculator provides an estimate of the cost impact if changes are made to employee pay. It is not meant as any indicator as to whether an employee should be classified as exempt or non-exempt. Please refer to a professional tax or legal advisor regarding specific requirements or concerns. Compensation Connections does not recommend any particular option or options, and leaves those decision to the discretion of your organization. This calculator provides a general assessment based on your current employee classifications and makes no representations as to the accuracy of your current classifications. Actual impact may vary based on differences between the options and assumptions used, and circumstances with your organization or certain individuals.
Copyright © 2020 Compensation Connections, LLC ALL RIGHTS RESERVED.</t>
  </si>
  <si>
    <t>Current Salary</t>
  </si>
  <si>
    <t>Choose</t>
  </si>
  <si>
    <t>Washington Salary Threshold Calculator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</si>
</sst>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164" formatCode="&quot;$&quot;#,##0.00"/>
    <numFmt numFmtId="165" formatCode="&quot;$&quot;#,##0"/>
    <numFmt numFmtId="166" formatCode="0.0%"/>
  </numFmts>
  <fonts count="16" x14ac:knownFonts="1">
    <font>
      <sz val="11"/>
      <color theme="1"/>
      <name val="Calibri"/>
      <family val="2"/>
      <scheme val="minor"/>
    </font>
    <font>
      <sz val="11"/>
      <color theme="0"/>
      <name val="Calibri"/>
      <family val="2"/>
      <scheme val="minor"/>
    </font>
    <font>
      <sz val="20"/>
      <color theme="0"/>
      <name val="Calibri"/>
      <family val="2"/>
      <scheme val="minor"/>
    </font>
    <font>
      <u/>
      <sz val="11"/>
      <color theme="10"/>
      <name val="Calibri"/>
      <family val="2"/>
      <scheme val="minor"/>
    </font>
    <font>
      <u/>
      <sz val="12"/>
      <color theme="10"/>
      <name val="Calibri"/>
      <family val="2"/>
      <scheme val="minor"/>
    </font>
    <font>
      <sz val="12"/>
      <name val="Calibri"/>
      <family val="2"/>
      <scheme val="minor"/>
    </font>
    <font>
      <u/>
      <sz val="12"/>
      <color theme="4"/>
      <name val="Calibri"/>
      <family val="2"/>
      <scheme val="minor"/>
    </font>
    <font>
      <b/>
      <i/>
      <sz val="11"/>
      <color theme="1"/>
      <name val="Calibri"/>
      <family val="2"/>
      <scheme val="minor"/>
    </font>
    <font>
      <b/>
      <sz val="12"/>
      <color theme="0"/>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4"/>
      <color theme="0"/>
      <name val="Calibri"/>
      <family val="2"/>
      <scheme val="minor"/>
    </font>
    <font>
      <sz val="26"/>
      <color theme="0"/>
      <name val="Calibri"/>
      <family val="2"/>
      <scheme val="minor"/>
    </font>
    <font>
      <sz val="11"/>
      <color theme="1"/>
      <name val="Calibri"/>
      <family val="2"/>
    </font>
    <font>
      <sz val="10.5"/>
      <color theme="1"/>
      <name val="Calibri"/>
      <family val="2"/>
      <scheme val="minor"/>
    </font>
  </fonts>
  <fills count="5">
    <fill>
      <patternFill patternType="none"/>
    </fill>
    <fill>
      <patternFill patternType="gray125"/>
    </fill>
    <fill>
      <patternFill patternType="solid">
        <fgColor theme="9"/>
        <bgColor indexed="64"/>
      </patternFill>
    </fill>
    <fill>
      <patternFill patternType="solid">
        <fgColor theme="4"/>
        <bgColor indexed="64"/>
      </patternFill>
    </fill>
    <fill>
      <patternFill patternType="solid">
        <fgColor theme="4" tint="0.79998168889431442"/>
        <bgColor indexed="64"/>
      </patternFill>
    </fill>
  </fills>
  <borders count="12">
    <border>
      <left/>
      <right/>
      <top/>
      <bottom/>
      <diagonal/>
    </border>
    <border>
      <left/>
      <right style="medium">
        <color auto="1"/>
      </right>
      <top/>
      <bottom/>
      <diagonal/>
    </border>
    <border>
      <left style="medium">
        <color auto="1"/>
      </left>
      <right/>
      <top/>
      <bottom/>
      <diagonal/>
    </border>
    <border>
      <left style="thin">
        <color theme="4"/>
      </left>
      <right style="thin">
        <color theme="4"/>
      </right>
      <top style="thin">
        <color theme="4"/>
      </top>
      <bottom style="thin">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3" fillId="0" borderId="0" applyNumberFormat="0" applyFill="0" applyBorder="0" applyAlignment="0" applyProtection="0"/>
    <xf numFmtId="9" fontId="9" fillId="0" borderId="0" applyFont="0" applyFill="0" applyBorder="0" applyAlignment="0" applyProtection="0"/>
  </cellStyleXfs>
  <cellXfs count="48">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164" fontId="0" fillId="0" borderId="0" xfId="0" applyNumberFormat="1"/>
    <xf numFmtId="165" fontId="0" fillId="0" borderId="0" xfId="0" applyNumberFormat="1"/>
    <xf numFmtId="0" fontId="0" fillId="0" borderId="0" xfId="0" applyAlignment="1">
      <alignment vertical="top" wrapText="1"/>
    </xf>
    <xf numFmtId="0" fontId="1" fillId="2" borderId="0" xfId="0" applyFont="1" applyFill="1"/>
    <xf numFmtId="0" fontId="0" fillId="0" borderId="0" xfId="0" applyAlignment="1">
      <alignment horizontal="center" vertical="center"/>
    </xf>
    <xf numFmtId="0" fontId="0" fillId="3" borderId="0" xfId="0" applyFill="1" applyAlignment="1">
      <alignment horizontal="center" vertical="center"/>
    </xf>
    <xf numFmtId="1" fontId="0" fillId="0" borderId="0" xfId="0" applyNumberFormat="1"/>
    <xf numFmtId="166" fontId="0" fillId="0" borderId="0" xfId="2" applyNumberFormat="1" applyFont="1"/>
    <xf numFmtId="165" fontId="0" fillId="0" borderId="3" xfId="0" applyNumberFormat="1" applyBorder="1" applyAlignment="1">
      <alignment vertical="center"/>
    </xf>
    <xf numFmtId="166" fontId="0" fillId="0" borderId="3" xfId="2" applyNumberFormat="1" applyFont="1" applyBorder="1"/>
    <xf numFmtId="6" fontId="0" fillId="0" borderId="3" xfId="0" applyNumberFormat="1" applyBorder="1"/>
    <xf numFmtId="0" fontId="0" fillId="4" borderId="0" xfId="0" applyFill="1" applyAlignment="1" applyProtection="1">
      <alignment horizontal="center"/>
      <protection locked="0"/>
    </xf>
    <xf numFmtId="0" fontId="0" fillId="0" borderId="2" xfId="0" applyBorder="1" applyProtection="1">
      <protection locked="0"/>
    </xf>
    <xf numFmtId="164" fontId="0" fillId="0" borderId="0" xfId="0" applyNumberFormat="1" applyAlignment="1" applyProtection="1">
      <alignment horizontal="center"/>
      <protection locked="0"/>
    </xf>
    <xf numFmtId="0" fontId="0" fillId="0" borderId="1" xfId="0" applyBorder="1" applyAlignment="1" applyProtection="1">
      <alignment horizontal="center"/>
      <protection locked="0"/>
    </xf>
    <xf numFmtId="0" fontId="4" fillId="0" borderId="0" xfId="1" applyFont="1" applyAlignment="1"/>
    <xf numFmtId="0" fontId="7" fillId="0" borderId="0" xfId="0" applyFont="1" applyAlignment="1">
      <alignment wrapText="1"/>
    </xf>
    <xf numFmtId="0" fontId="11" fillId="0" borderId="0" xfId="0" applyFont="1" applyAlignment="1">
      <alignment horizontal="left"/>
    </xf>
    <xf numFmtId="0" fontId="1" fillId="3" borderId="4" xfId="0" applyFont="1" applyFill="1" applyBorder="1"/>
    <xf numFmtId="0" fontId="1" fillId="3" borderId="6" xfId="0" applyFont="1" applyFill="1" applyBorder="1"/>
    <xf numFmtId="0" fontId="1" fillId="3" borderId="7" xfId="0" applyFont="1" applyFill="1" applyBorder="1"/>
    <xf numFmtId="0" fontId="1" fillId="3" borderId="8" xfId="0" applyFont="1" applyFill="1" applyBorder="1"/>
    <xf numFmtId="0" fontId="1" fillId="3" borderId="9" xfId="0" applyFont="1" applyFill="1" applyBorder="1"/>
    <xf numFmtId="0" fontId="1" fillId="3" borderId="11" xfId="0" applyFont="1" applyFill="1" applyBorder="1"/>
    <xf numFmtId="0" fontId="14" fillId="0" borderId="0" xfId="0" applyFont="1"/>
    <xf numFmtId="0" fontId="0" fillId="2" borderId="0" xfId="0" applyFill="1"/>
    <xf numFmtId="0" fontId="0" fillId="0" borderId="0" xfId="0" applyBorder="1" applyAlignment="1">
      <alignment vertical="top" wrapText="1"/>
    </xf>
    <xf numFmtId="0" fontId="8" fillId="2" borderId="0" xfId="0" applyFont="1" applyFill="1" applyAlignment="1" applyProtection="1">
      <alignment horizontal="center"/>
      <protection locked="0"/>
    </xf>
    <xf numFmtId="0" fontId="15" fillId="0" borderId="0" xfId="0" applyFont="1" applyAlignment="1">
      <alignment vertical="center" wrapText="1"/>
    </xf>
    <xf numFmtId="165" fontId="0" fillId="0" borderId="0" xfId="0" applyNumberFormat="1" applyAlignment="1">
      <alignment horizontal="center"/>
    </xf>
    <xf numFmtId="164" fontId="0" fillId="0" borderId="0" xfId="0" applyNumberFormat="1" applyAlignment="1">
      <alignment horizontal="center"/>
    </xf>
    <xf numFmtId="6" fontId="0" fillId="0" borderId="0" xfId="0" applyNumberFormat="1" applyAlignment="1">
      <alignment horizontal="center"/>
    </xf>
    <xf numFmtId="0" fontId="2" fillId="2" borderId="0" xfId="0" applyFont="1" applyFill="1" applyAlignment="1">
      <alignment horizontal="center" vertical="center"/>
    </xf>
    <xf numFmtId="0" fontId="4" fillId="0" borderId="0" xfId="1" applyFont="1" applyAlignment="1">
      <alignment horizontal="center"/>
    </xf>
    <xf numFmtId="0" fontId="7" fillId="0" borderId="0" xfId="0" applyFont="1" applyAlignment="1">
      <alignment horizontal="center" wrapText="1"/>
    </xf>
    <xf numFmtId="0" fontId="15" fillId="0" borderId="0" xfId="0" applyFont="1" applyAlignment="1">
      <alignment horizontal="justify" vertical="center" wrapText="1"/>
    </xf>
    <xf numFmtId="0" fontId="0" fillId="0" borderId="0" xfId="0" applyBorder="1" applyAlignment="1">
      <alignment horizontal="center" vertical="top" wrapText="1"/>
    </xf>
    <xf numFmtId="0" fontId="11" fillId="0" borderId="0" xfId="0" applyFont="1" applyAlignment="1">
      <alignment horizontal="left"/>
    </xf>
    <xf numFmtId="0" fontId="8" fillId="2" borderId="0" xfId="0" applyFont="1" applyFill="1" applyAlignment="1" applyProtection="1">
      <alignment horizontal="right"/>
      <protection locked="0"/>
    </xf>
    <xf numFmtId="0" fontId="12" fillId="3" borderId="0" xfId="0" applyFont="1" applyFill="1" applyBorder="1" applyAlignment="1">
      <alignment horizontal="center" wrapText="1"/>
    </xf>
    <xf numFmtId="0" fontId="12" fillId="3" borderId="10" xfId="0" applyFont="1" applyFill="1" applyBorder="1" applyAlignment="1">
      <alignment horizontal="center" wrapText="1"/>
    </xf>
    <xf numFmtId="0" fontId="13" fillId="3" borderId="5" xfId="0" applyFont="1" applyFill="1" applyBorder="1" applyAlignment="1">
      <alignment horizontal="center"/>
    </xf>
    <xf numFmtId="0" fontId="10" fillId="3" borderId="0" xfId="0" applyFont="1" applyFill="1" applyAlignment="1">
      <alignment horizontal="center" wrapText="1"/>
    </xf>
    <xf numFmtId="0" fontId="10" fillId="3" borderId="0" xfId="0" applyFont="1" applyFill="1" applyAlignment="1">
      <alignment horizontal="center"/>
    </xf>
  </cellXfs>
  <cellStyles count="3">
    <cellStyle name="Hyperlink" xfId="1" builtinId="8"/>
    <cellStyle name="Normal" xfId="0" builtinId="0"/>
    <cellStyle name="Percent" xfId="2" builtinId="5"/>
  </cellStyles>
  <dxfs count="42">
    <dxf>
      <font>
        <color rgb="FFFF0000"/>
      </font>
      <fill>
        <patternFill patternType="none">
          <bgColor auto="1"/>
        </patternFill>
      </fill>
    </dxf>
    <dxf>
      <numFmt numFmtId="10" formatCode="&quot;$&quot;#,##0_);[Red]\(&quot;$&quot;#,##0\)"/>
      <alignment horizontal="center" vertical="bottom" textRotation="0" wrapText="0" indent="0" justifyLastLine="0" shrinkToFit="0" readingOrder="0"/>
    </dxf>
    <dxf>
      <numFmt numFmtId="165" formatCode="&quot;$&quot;#,##0"/>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protection locked="0" hidden="0"/>
    </dxf>
    <dxf>
      <numFmt numFmtId="165" formatCode="&quot;$&quot;#,##0"/>
      <alignment horizontal="center" vertical="bottom" textRotation="0" wrapText="0" indent="0" justifyLastLine="0" shrinkToFit="0" readingOrder="0"/>
    </dxf>
    <dxf>
      <numFmt numFmtId="165" formatCode="&quot;$&quot;#,##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165" formatCode="&quot;$&quot;#,##0"/>
      <alignment horizontal="center" vertical="bottom" textRotation="0" wrapText="0" indent="0" justifyLastLine="0" shrinkToFit="0" readingOrder="0"/>
    </dxf>
    <dxf>
      <numFmt numFmtId="165" formatCode="&quot;$&quot;#,##0"/>
      <alignment horizontal="center" vertical="bottom" textRotation="0" wrapText="0" indent="0" justifyLastLine="0" shrinkToFit="0" readingOrder="0"/>
    </dxf>
    <dxf>
      <numFmt numFmtId="0" formatCode="General"/>
    </dxf>
    <dxf>
      <alignment horizontal="center" vertical="center" textRotation="0" indent="0" justifyLastLine="0" shrinkToFit="0" readingOrder="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65" formatCode="&quot;$&quot;#,##0"/>
    </dxf>
    <dxf>
      <numFmt numFmtId="165" formatCode="&quot;$&quot;#,##0"/>
    </dxf>
    <dxf>
      <numFmt numFmtId="165" formatCode="&quot;$&quot;#,##0"/>
    </dxf>
    <dxf>
      <numFmt numFmtId="165" formatCode="&quot;$&quot;#,##0"/>
    </dxf>
    <dxf>
      <numFmt numFmtId="165" formatCode="&quot;$&quot;#,##0"/>
    </dxf>
    <dxf>
      <numFmt numFmtId="164" formatCode="&quot;$&quot;#,##0.00"/>
    </dxf>
    <dxf>
      <numFmt numFmtId="164" formatCode="&quot;$&quot;#,##0.00"/>
    </dxf>
    <dxf>
      <numFmt numFmtId="0" formatCode="General"/>
    </dxf>
    <dxf>
      <numFmt numFmtId="164" formatCode="&quot;$&quot;#,##0.00"/>
    </dxf>
    <dxf>
      <numFmt numFmtId="164" formatCode="&quot;$&quot;#,##0.00"/>
    </dxf>
    <dxf>
      <numFmt numFmtId="164" formatCode="&quot;$&quot;#,##0.00"/>
    </dxf>
    <dxf>
      <numFmt numFmtId="0" formatCode="General"/>
    </dxf>
    <dxf>
      <numFmt numFmtId="0" formatCode="General"/>
    </dxf>
    <dxf>
      <numFmt numFmtId="164" formatCode="&quot;$&quot;#,##0.00"/>
    </dxf>
    <dxf>
      <numFmt numFmtId="164" formatCode="&quot;$&quot;#,##0.00"/>
    </dxf>
    <dxf>
      <numFmt numFmtId="165" formatCode="&quot;$&quot;#,##0"/>
    </dxf>
    <dxf>
      <numFmt numFmtId="165" formatCode="&quot;$&quot;#,##0"/>
    </dxf>
    <dxf>
      <numFmt numFmtId="0" formatCode="General"/>
    </dxf>
    <dxf>
      <alignment horizontal="center" vertical="center" textRotation="0" wrapText="1" indent="0" justifyLastLine="0" shrinkToFit="0" readingOrder="0"/>
    </dxf>
    <dxf>
      <alignment horizontal="center" vertical="bottom" textRotation="0" wrapText="0" indent="0" justifyLastLine="0" shrinkToFit="0" readingOrder="0"/>
      <border diagonalUp="0" diagonalDown="0">
        <left/>
        <right style="medium">
          <color auto="1"/>
        </right>
        <top/>
        <bottom/>
      </border>
      <protection locked="0" hidden="0"/>
    </dxf>
    <dxf>
      <numFmt numFmtId="164" formatCode="&quot;$&quot;#,##0.00"/>
      <alignment horizontal="center" vertical="bottom" textRotation="0" wrapText="0" indent="0" justifyLastLine="0" shrinkToFit="0" readingOrder="0"/>
      <protection locked="0" hidden="0"/>
    </dxf>
    <dxf>
      <border diagonalUp="0" diagonalDown="0">
        <left style="medium">
          <color auto="1"/>
        </left>
        <right/>
        <top/>
        <bottom/>
      </border>
      <protection locked="0" hidden="0"/>
    </dxf>
    <dxf>
      <protection locked="0" hidden="0"/>
    </dxf>
    <dxf>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Current</a:t>
            </a:r>
            <a:r>
              <a:rPr lang="en-US" baseline="0"/>
              <a:t> Pay vs. Proposed Pay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Pt>
            <c:idx val="1"/>
            <c:invertIfNegative val="0"/>
            <c:bubble3D val="0"/>
            <c:spPr>
              <a:solidFill>
                <a:schemeClr val="accent2"/>
              </a:solidFill>
              <a:ln>
                <a:noFill/>
              </a:ln>
              <a:effectLst/>
            </c:spPr>
            <c:extLst>
              <c:ext xmlns:c16="http://schemas.microsoft.com/office/drawing/2014/chart" uri="{C3380CC4-5D6E-409C-BE32-E72D297353CC}">
                <c16:uniqueId val="{00000001-22C7-43EF-8F66-498AFC878C2E}"/>
              </c:ext>
            </c:extLst>
          </c:dPt>
          <c:dLbls>
            <c:numFmt formatCode="&quot;$&quot;#,##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Pivots!$C$2:$C$3</c:f>
              <c:strCache>
                <c:ptCount val="2"/>
                <c:pt idx="0">
                  <c:v>Total Current Pay</c:v>
                </c:pt>
                <c:pt idx="1">
                  <c:v>Total Proposed Pay</c:v>
                </c:pt>
              </c:strCache>
            </c:strRef>
          </c:cat>
          <c:val>
            <c:numRef>
              <c:f>Pivots!$D$2:$D$3</c:f>
              <c:numCache>
                <c:formatCode>"$"#,##0</c:formatCode>
                <c:ptCount val="2"/>
                <c:pt idx="0">
                  <c:v>0</c:v>
                </c:pt>
                <c:pt idx="1">
                  <c:v>0</c:v>
                </c:pt>
              </c:numCache>
            </c:numRef>
          </c:val>
          <c:extLst>
            <c:ext xmlns:c16="http://schemas.microsoft.com/office/drawing/2014/chart" uri="{C3380CC4-5D6E-409C-BE32-E72D297353CC}">
              <c16:uniqueId val="{00000002-22C7-43EF-8F66-498AFC878C2E}"/>
            </c:ext>
          </c:extLst>
        </c:ser>
        <c:dLbls>
          <c:showLegendKey val="0"/>
          <c:showVal val="1"/>
          <c:showCatName val="0"/>
          <c:showSerName val="0"/>
          <c:showPercent val="0"/>
          <c:showBubbleSize val="0"/>
        </c:dLbls>
        <c:gapWidth val="150"/>
        <c:axId val="270061215"/>
        <c:axId val="440538191"/>
      </c:barChart>
      <c:scatterChart>
        <c:scatterStyle val="lineMarker"/>
        <c:varyColors val="0"/>
        <c:ser>
          <c:idx val="1"/>
          <c:order val="1"/>
          <c:tx>
            <c:strRef>
              <c:f>Pivots!$C$2</c:f>
              <c:strCache>
                <c:ptCount val="1"/>
                <c:pt idx="0">
                  <c:v>Total Current Pay</c:v>
                </c:pt>
              </c:strCache>
            </c:strRef>
          </c:tx>
          <c:spPr>
            <a:ln w="28575" cap="rnd">
              <a:solidFill>
                <a:schemeClr val="accent2"/>
              </a:solidFill>
              <a:round/>
            </a:ln>
            <a:effectLst/>
          </c:spPr>
          <c:marker>
            <c:symbol val="circle"/>
            <c:size val="5"/>
            <c:spPr>
              <a:noFill/>
              <a:ln w="9525">
                <a:noFill/>
              </a:ln>
              <a:effectLst/>
            </c:spPr>
          </c:marker>
          <c:dLbls>
            <c:delete val="1"/>
          </c:dLbls>
          <c:errBars>
            <c:errDir val="y"/>
            <c:errBarType val="both"/>
            <c:errValType val="fixedVal"/>
            <c:noEndCap val="1"/>
            <c:val val="1"/>
            <c:spPr>
              <a:noFill/>
              <a:ln w="9525" cap="flat" cmpd="sng" algn="ctr">
                <a:solidFill>
                  <a:schemeClr val="tx1">
                    <a:lumMod val="65000"/>
                    <a:lumOff val="35000"/>
                  </a:schemeClr>
                </a:solidFill>
                <a:round/>
              </a:ln>
              <a:effectLst/>
            </c:spPr>
          </c:errBars>
          <c:errBars>
            <c:errDir val="x"/>
            <c:errBarType val="both"/>
            <c:errValType val="fixedVal"/>
            <c:noEndCap val="1"/>
            <c:val val="1"/>
            <c:spPr>
              <a:noFill/>
              <a:ln w="15875" cap="flat" cmpd="sng" algn="ctr">
                <a:solidFill>
                  <a:schemeClr val="tx1">
                    <a:lumMod val="65000"/>
                    <a:lumOff val="35000"/>
                  </a:schemeClr>
                </a:solidFill>
                <a:round/>
              </a:ln>
              <a:effectLst/>
            </c:spPr>
          </c:errBars>
          <c:xVal>
            <c:numLit>
              <c:formatCode>General</c:formatCode>
              <c:ptCount val="1"/>
              <c:pt idx="0">
                <c:v>1.5</c:v>
              </c:pt>
            </c:numLit>
          </c:xVal>
          <c:yVal>
            <c:numRef>
              <c:f>Pivots!$D$2</c:f>
              <c:numCache>
                <c:formatCode>"$"#,##0</c:formatCode>
                <c:ptCount val="1"/>
                <c:pt idx="0">
                  <c:v>0</c:v>
                </c:pt>
              </c:numCache>
            </c:numRef>
          </c:yVal>
          <c:smooth val="0"/>
          <c:extLst>
            <c:ext xmlns:c16="http://schemas.microsoft.com/office/drawing/2014/chart" uri="{C3380CC4-5D6E-409C-BE32-E72D297353CC}">
              <c16:uniqueId val="{00000007-22C7-43EF-8F66-498AFC878C2E}"/>
            </c:ext>
          </c:extLst>
        </c:ser>
        <c:dLbls>
          <c:showLegendKey val="0"/>
          <c:showVal val="1"/>
          <c:showCatName val="0"/>
          <c:showSerName val="0"/>
          <c:showPercent val="0"/>
          <c:showBubbleSize val="0"/>
        </c:dLbls>
        <c:axId val="270061215"/>
        <c:axId val="440538191"/>
      </c:scatterChart>
      <c:catAx>
        <c:axId val="2700612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0538191"/>
        <c:crosses val="autoZero"/>
        <c:auto val="1"/>
        <c:lblAlgn val="ctr"/>
        <c:lblOffset val="100"/>
        <c:noMultiLvlLbl val="0"/>
      </c:catAx>
      <c:valAx>
        <c:axId val="440538191"/>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06121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Employee Count by FLSA Status</a:t>
            </a:r>
          </a:p>
        </c:rich>
      </c:tx>
      <c:layout>
        <c:manualLayout>
          <c:xMode val="edge"/>
          <c:yMode val="edge"/>
          <c:x val="3.5645041014168544E-2"/>
          <c:y val="3.041825095057034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6EA-45A3-AD92-4FE7F7067C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6EA-45A3-AD92-4FE7F7067C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6EA-45A3-AD92-4FE7F7067C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eparator>
</c:separator>
            <c:showLeaderLines val="0"/>
            <c:extLst>
              <c:ext xmlns:c15="http://schemas.microsoft.com/office/drawing/2012/chart" uri="{CE6537A1-D6FC-4f65-9D91-7224C49458BB}"/>
            </c:extLst>
          </c:dLbls>
          <c:cat>
            <c:strRef>
              <c:f>Pivots!$H$2:$H$4</c:f>
              <c:strCache>
                <c:ptCount val="3"/>
                <c:pt idx="0">
                  <c:v>Exempt at Threshold</c:v>
                </c:pt>
                <c:pt idx="1">
                  <c:v>Non-Exempt with OT</c:v>
                </c:pt>
                <c:pt idx="2">
                  <c:v>Non-Exempt 40-Hours</c:v>
                </c:pt>
              </c:strCache>
            </c:strRef>
          </c:cat>
          <c:val>
            <c:numRef>
              <c:f>Pivots!$I$2:$I$4</c:f>
              <c:numCache>
                <c:formatCode>0</c:formatCode>
                <c:ptCount val="3"/>
                <c:pt idx="0">
                  <c:v>0</c:v>
                </c:pt>
                <c:pt idx="1">
                  <c:v>0</c:v>
                </c:pt>
                <c:pt idx="2">
                  <c:v>0</c:v>
                </c:pt>
              </c:numCache>
            </c:numRef>
          </c:val>
          <c:extLst>
            <c:ext xmlns:c16="http://schemas.microsoft.com/office/drawing/2014/chart" uri="{C3380CC4-5D6E-409C-BE32-E72D297353CC}">
              <c16:uniqueId val="{00000006-66EA-45A3-AD92-4FE7F7067C36}"/>
            </c:ext>
          </c:extLst>
        </c:ser>
        <c:dLbls>
          <c:dLblPos val="bestFit"/>
          <c:showLegendKey val="0"/>
          <c:showVal val="1"/>
          <c:showCatName val="0"/>
          <c:showSerName val="0"/>
          <c:showPercent val="0"/>
          <c:showBubbleSize val="0"/>
          <c:showLeaderLines val="0"/>
        </c:dLbls>
        <c:firstSliceAng val="0"/>
      </c:pieChart>
      <c:spPr>
        <a:noFill/>
        <a:ln>
          <a:noFill/>
        </a:ln>
        <a:effectLst/>
      </c:spPr>
    </c:plotArea>
    <c:legend>
      <c:legendPos val="tr"/>
      <c:layout>
        <c:manualLayout>
          <c:xMode val="edge"/>
          <c:yMode val="edge"/>
          <c:x val="0.6045223755368303"/>
          <c:y val="0.17549657065591709"/>
          <c:w val="0.37758065001329882"/>
          <c:h val="0.3985300417244381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85725</xdr:colOff>
      <xdr:row>18</xdr:row>
      <xdr:rowOff>9525</xdr:rowOff>
    </xdr:from>
    <xdr:to>
      <xdr:col>7</xdr:col>
      <xdr:colOff>817245</xdr:colOff>
      <xdr:row>34</xdr:row>
      <xdr:rowOff>0</xdr:rowOff>
    </xdr:to>
    <xdr:graphicFrame macro="">
      <xdr:nvGraphicFramePr>
        <xdr:cNvPr id="13" name="Chart 12">
          <a:extLst>
            <a:ext uri="{FF2B5EF4-FFF2-40B4-BE49-F238E27FC236}">
              <a16:creationId xmlns:a16="http://schemas.microsoft.com/office/drawing/2014/main" id="{82557BB0-B64E-4EC9-8E24-146D308841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6</xdr:row>
      <xdr:rowOff>0</xdr:rowOff>
    </xdr:from>
    <xdr:to>
      <xdr:col>7</xdr:col>
      <xdr:colOff>822960</xdr:colOff>
      <xdr:row>17</xdr:row>
      <xdr:rowOff>41413</xdr:rowOff>
    </xdr:to>
    <xdr:graphicFrame macro="">
      <xdr:nvGraphicFramePr>
        <xdr:cNvPr id="15" name="Chart 14">
          <a:extLst>
            <a:ext uri="{FF2B5EF4-FFF2-40B4-BE49-F238E27FC236}">
              <a16:creationId xmlns:a16="http://schemas.microsoft.com/office/drawing/2014/main" id="{7D274B53-9FCB-404B-8921-8D04D4C980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C9C464D-CE97-497E-AF93-B68CAB8095DB}" name="EESalData" displayName="EESalData" ref="A1:C150" totalsRowShown="0" headerRowDxfId="41" dataDxfId="40">
  <autoFilter ref="A1:C150" xr:uid="{CF645D16-18B3-4C70-85BC-FAD49ADC43EA}"/>
  <tableColumns count="3">
    <tableColumn id="1" xr3:uid="{84B2DE93-4A8E-446B-B7D8-20435D816E85}" name="Employee" dataDxfId="39"/>
    <tableColumn id="2" xr3:uid="{3675DE28-CE80-484D-B668-58DFA173D557}" name="Current Annual Base Salary" dataDxfId="38"/>
    <tableColumn id="3" xr3:uid="{460F0F0B-0655-4CBE-8A73-E199F8DEBD96}" name="Estimate Hours Worked Per Week Over 40" dataDxfId="37"/>
  </tableColumns>
  <tableStyleInfo name="TableStyleMedium2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9ED0852-6379-4E1F-B247-E6D1F001BA89}" name="Schedule" displayName="Schedule" ref="G2:I10" totalsRowShown="0">
  <autoFilter ref="G2:I10" xr:uid="{B0FC4C0F-3557-4E9F-8B61-6071C9353AD1}"/>
  <tableColumns count="3">
    <tableColumn id="1" xr3:uid="{5E28EB97-B838-4F11-9449-F4FA69312130}" name="Year"/>
    <tableColumn id="2" xr3:uid="{EDAF36B6-14A2-40DF-AD86-DAA95596D93F}" name="50 or fewer"/>
    <tableColumn id="3" xr3:uid="{5D2570F6-9CCC-4E7E-817B-3667C1D73E73}" name="51 or more"/>
  </tableColumns>
  <tableStyleInfo name="TableStyleLight2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3955CF5-0312-42A6-A5C7-7C10A290CCDF}" name="SalAnalysis" displayName="SalAnalysis" ref="A1:S151" totalsRowCount="1" headerRowDxfId="36">
  <autoFilter ref="A1:S150" xr:uid="{FBEC41CE-9423-4637-A420-57994F084A5A}"/>
  <tableColumns count="19">
    <tableColumn id="1" xr3:uid="{8CCC1D17-4A40-4EB0-B984-62A82780DF79}" name="Employee" totalsRowLabel="Total" dataDxfId="35">
      <calculatedColumnFormula>IF(EESalData[[#This Row],[Employee]]="","",EESalData[[#This Row],[Employee]])</calculatedColumnFormula>
    </tableColumn>
    <tableColumn id="2" xr3:uid="{AF6B01BD-D620-4549-9C5A-59D55210097B}" name="Annual Salary" totalsRowFunction="sum" dataDxfId="34" totalsRowDxfId="33">
      <calculatedColumnFormula>IF(EESalData[[#This Row],[Current Annual Base Salary]]="","",EESalData[[#This Row],[Current Annual Base Salary]])</calculatedColumnFormula>
    </tableColumn>
    <tableColumn id="3" xr3:uid="{B4FBDFA0-3A8D-4209-AE34-2533D8966B23}" name="Weekly Pay" dataDxfId="32">
      <calculatedColumnFormula>IF(SalAnalysis[[#This Row],[Annual Salary]]="","",SalAnalysis[[#This Row],[Annual Salary]]/52)</calculatedColumnFormula>
    </tableColumn>
    <tableColumn id="4" xr3:uid="{51384F36-C3FB-49AC-B5F2-E4D845BE269C}" name="Regular Hr Rate" dataDxfId="31">
      <calculatedColumnFormula>IF(SalAnalysis[[#This Row],[Annual Salary]]="","",SalAnalysis[[#This Row],[Weekly Pay]]/(40+SalAnalysis[[#This Row],[Weekly Overtime Hours]]))</calculatedColumnFormula>
    </tableColumn>
    <tableColumn id="5" xr3:uid="{C284C3EE-1FAB-451E-AEA3-608B50B1F53C}" name="Weekly Overtime Hours" dataDxfId="30">
      <calculatedColumnFormula>IF(EESalData[[#This Row],[Estimate Hours Worked Per Week Over 40]]="","",EESalData[[#This Row],[Estimate Hours Worked Per Week Over 40]])</calculatedColumnFormula>
    </tableColumn>
    <tableColumn id="6" xr3:uid="{F658B027-93D6-49D4-B6D5-88E96CFD8AAB}" name="Annual Overtime Hours" dataDxfId="29">
      <calculatedColumnFormula>IF(SalAnalysis[[#This Row],[Weekly Overtime Hours]]="","",52*SalAnalysis[[#This Row],[Weekly Overtime Hours]])</calculatedColumnFormula>
    </tableColumn>
    <tableColumn id="7" xr3:uid="{DABB3C3B-8BC5-4EB8-B1C9-068AAEE73759}" name="Overtime Rate" dataDxfId="28">
      <calculatedColumnFormula>IF(SalAnalysis[[#This Row],[Regular Hr Rate]]="","",SalAnalysis[[#This Row],[Regular Hr Rate]]*1.5)</calculatedColumnFormula>
    </tableColumn>
    <tableColumn id="8" xr3:uid="{77703317-6DA8-4E95-B7EB-B95D6E00C950}" name="Minimum Exempt Salary" dataDxfId="27">
      <calculatedColumnFormula>IF(SalAnalysis[[#This Row],[Employee]]="","",'Data Input'!$E$3)</calculatedColumnFormula>
    </tableColumn>
    <tableColumn id="9" xr3:uid="{BF85719A-1D59-4D90-BEF5-63A0C1C6B55C}" name="Expected Annual Non-Exempt Regular Pay" dataDxfId="26">
      <calculatedColumnFormula>IF(SalAnalysis[[#This Row],[Employee]]="","",(2080*SalAnalysis[[#This Row],[Regular Hr Rate]]))</calculatedColumnFormula>
    </tableColumn>
    <tableColumn id="10" xr3:uid="{D14A55D3-9658-490E-8C1D-330966CC914C}" name="Expected Annual Non-Exempt Overtime Pay" dataDxfId="25">
      <calculatedColumnFormula>IF(SalAnalysis[[#This Row],[Employee]]="","",(SalAnalysis[[#This Row],[Annual Overtime Hours]]*SalAnalysis[[#This Row],[Overtime Rate]]))</calculatedColumnFormula>
    </tableColumn>
    <tableColumn id="11" xr3:uid="{3E35670F-47C9-4457-8C7F-5C8BE84FD9A6}" name="Expected Annual Non-Exempt_x000a_Total Pay" dataDxfId="24">
      <calculatedColumnFormula>IF(SalAnalysis[[#This Row],[Employee]]="","",SalAnalysis[[#This Row],[Expected Annual Non-Exempt Regular Pay]]+SalAnalysis[[#This Row],[Expected Annual Non-Exempt Overtime Pay]])</calculatedColumnFormula>
    </tableColumn>
    <tableColumn id="27" xr3:uid="{B6460364-12CB-4FC0-997A-F7E8B576BB64}" name="No Overtime Pay Savings" dataDxfId="23">
      <calculatedColumnFormula>IF(SalAnalysis[[#This Row],[Employee]]="","",SalAnalysis[[#This Row],[Annual Salary]]-SalAnalysis[[#This Row],[Expected Annual Non-Exempt Regular Pay]])</calculatedColumnFormula>
    </tableColumn>
    <tableColumn id="12" xr3:uid="{15D66FA9-62E0-4818-94C5-BD6F4A11E3A2}" name="Expected Annual Exempt Pay Increase" dataDxfId="22">
      <calculatedColumnFormula>IF(SalAnalysis[[#This Row],[Employee]]="","",SalAnalysis[[#This Row],[Minimum Exempt Salary]]-SalAnalysis[[#This Row],[Annual Salary]])</calculatedColumnFormula>
    </tableColumn>
    <tableColumn id="16" xr3:uid="{3F523871-7110-47CE-9E50-B7F48BCE9CA9}" name="New Pay" totalsRowFunction="sum" dataDxfId="21" totalsRowDxfId="20">
      <calculatedColumnFormula>Decisions[[#This Row],[Chosen Cost]]</calculatedColumnFormula>
    </tableColumn>
    <tableColumn id="17" xr3:uid="{19B7CE59-7B9A-42E8-9C4D-DF1B9AD49B51}" name="Pay Difference" totalsRowFunction="sum" dataDxfId="19" totalsRowDxfId="18">
      <calculatedColumnFormula>IF(SalAnalysis[[#This Row],[Employee]]="","",SalAnalysis[[#This Row],[New Pay]]-SalAnalysis[[#This Row],[Annual Salary]])</calculatedColumnFormula>
    </tableColumn>
    <tableColumn id="13" xr3:uid="{70EB9782-7316-4099-AB2C-637645A513B2}" name="Exempt at Threshold" totalsRowFunction="sum" dataDxfId="17" totalsRowDxfId="16">
      <calculatedColumnFormula>IF(Decisions[[#This Row],[2021 FLSA Status]]=SalAnalysis[[#Headers],[Exempt at Threshold]],1,"")</calculatedColumnFormula>
    </tableColumn>
    <tableColumn id="14" xr3:uid="{8DA4C4E7-BAD6-4DB6-B1FE-515E14F57142}" name="Non-Exempt with OT" totalsRowFunction="sum" dataDxfId="15" totalsRowDxfId="14">
      <calculatedColumnFormula>IF(Decisions[[#This Row],[2021 FLSA Status]]=SalAnalysis[[#Headers],[Non-Exempt with OT]],1,"")</calculatedColumnFormula>
    </tableColumn>
    <tableColumn id="15" xr3:uid="{875ED53C-1BEF-4314-84C9-49DC932E4DD8}" name="Non-Exempt 40-hours" totalsRowFunction="sum" dataDxfId="13" totalsRowDxfId="12">
      <calculatedColumnFormula>IF(Decisions[[#This Row],[2021 FLSA Status]]=SalAnalysis[[#Headers],[Non-Exempt 40-hours]],1,"")</calculatedColumnFormula>
    </tableColumn>
    <tableColumn id="18" xr3:uid="{2E87CF6E-DCC5-40B5-B62F-855C6BFDFF9B}" name="New Status" dataDxfId="11">
      <calculatedColumnFormula>IF(SalAnalysis[[#This Row],[Exempt at Threshold]]=1,"Exempt at Threshold",IF(SalAnalysis[[#This Row],[Non-Exempt with OT]]=1,"Non-Exempt with OT",IF(SalAnalysis[[#This Row],[Non-Exempt 40-hours]]=1,"Non-Exempt 40-hours","")))</calculatedColumnFormula>
    </tableColumn>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042E923-41F3-48D7-B021-F3C94A93A418}" name="Decisions" displayName="Decisions" ref="A1:I150" totalsRowShown="0" headerRowDxfId="10">
  <autoFilter ref="A1:I150" xr:uid="{FA7BF879-DE88-4AC6-A197-F35EB949017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A5732E2-51AC-467F-89DA-0300053FA4B1}" name="Employee" dataDxfId="9">
      <calculatedColumnFormula>IF(EESalData[[#This Row],[Employee]]="","",EESalData[[#This Row],[Employee]])</calculatedColumnFormula>
    </tableColumn>
    <tableColumn id="9" xr3:uid="{C9F1416E-14F2-41A8-839C-E851C2A44207}" name="Current Salary" dataDxfId="8">
      <calculatedColumnFormula>IF(EESalData[[#This Row],[Employee]]="","",SalAnalysis[[#This Row],[Annual Salary]])</calculatedColumnFormula>
    </tableColumn>
    <tableColumn id="2" xr3:uid="{58DD0A01-7D70-4246-B5A4-6F09E0DEDBA8}" name="Cost to Remain Exempt" dataDxfId="7">
      <calculatedColumnFormula>SalAnalysis[[#This Row],[Minimum Exempt Salary]]</calculatedColumnFormula>
    </tableColumn>
    <tableColumn id="3" xr3:uid="{BB86F448-A2BF-40B9-87DF-792D6860EA99}" name="New Hourly Rate_x000a_IF NON-EXEMPT" dataDxfId="6">
      <calculatedColumnFormula>SalAnalysis[[#This Row],[Regular Hr Rate]]</calculatedColumnFormula>
    </tableColumn>
    <tableColumn id="4" xr3:uid="{19037BF7-5378-434B-96B6-3378EA8DBC84}" name="Cost to Make Non-Exempt_x000a_WORKING SAME HOURS" dataDxfId="5">
      <calculatedColumnFormula>SalAnalysis[[#This Row],[Expected Annual Non-Exempt
Total Pay]]</calculatedColumnFormula>
    </tableColumn>
    <tableColumn id="5" xr3:uid="{B871D27E-52B7-40EC-8BFA-87EB73C7101A}" name="Cost to Make Non-Exempt_x000a_WORKING 40 HOURS" dataDxfId="4">
      <calculatedColumnFormula>SalAnalysis[[#This Row],[Expected Annual Non-Exempt Regular Pay]]</calculatedColumnFormula>
    </tableColumn>
    <tableColumn id="6" xr3:uid="{E29593AD-3258-4A01-B728-38E4ADE70736}" name="2021 FLSA Status" dataDxfId="3"/>
    <tableColumn id="7" xr3:uid="{1F980D81-76D6-4AD6-ACF7-B7BB8027DA02}" name="Chosen Cost" dataDxfId="2">
      <calculatedColumnFormula>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calculatedColumnFormula>
    </tableColumn>
    <tableColumn id="8" xr3:uid="{45E3B300-8956-4378-A6FF-54DC7377A935}" name="Pay Change" dataDxfId="1">
      <calculatedColumnFormula>IF(Decisions[[#This Row],[Employee]]="","",IFERROR(Decisions[[#This Row],[Chosen Cost]]-SalAnalysis[[#This Row],[Annual Salary]],""))</calculatedColumnFormula>
    </tableColumn>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71029-9864-4494-AA8F-DB35D7990CCB}">
  <sheetPr codeName="Sheet1"/>
  <dimension ref="A4:K41"/>
  <sheetViews>
    <sheetView showGridLines="0" tabSelected="1" view="pageLayout" topLeftCell="A4" zoomScaleNormal="100" zoomScaleSheetLayoutView="100" workbookViewId="0">
      <selection activeCell="E14" sqref="E14:G14"/>
    </sheetView>
  </sheetViews>
  <sheetFormatPr defaultColWidth="9.140625" defaultRowHeight="15" x14ac:dyDescent="0.25"/>
  <cols>
    <col min="1" max="8" width="12.7109375" customWidth="1"/>
  </cols>
  <sheetData>
    <row r="4" spans="1:11" ht="15" customHeight="1" x14ac:dyDescent="0.25">
      <c r="A4" s="36" t="s">
        <v>53</v>
      </c>
      <c r="B4" s="36"/>
      <c r="C4" s="36"/>
      <c r="D4" s="36"/>
      <c r="E4" s="36"/>
      <c r="F4" s="36"/>
      <c r="G4" s="36"/>
    </row>
    <row r="5" spans="1:11" ht="15" customHeight="1" x14ac:dyDescent="0.25">
      <c r="A5" s="36"/>
      <c r="B5" s="36"/>
      <c r="C5" s="36"/>
      <c r="D5" s="36"/>
      <c r="E5" s="36"/>
      <c r="F5" s="36"/>
      <c r="G5" s="36"/>
    </row>
    <row r="6" spans="1:11" ht="15" customHeight="1" x14ac:dyDescent="0.25">
      <c r="A6" s="36"/>
      <c r="B6" s="36"/>
      <c r="C6" s="36"/>
      <c r="D6" s="36"/>
      <c r="E6" s="36"/>
      <c r="F6" s="36"/>
      <c r="G6" s="36"/>
    </row>
    <row r="8" spans="1:11" ht="15.75" x14ac:dyDescent="0.25">
      <c r="A8" s="37" t="s">
        <v>15</v>
      </c>
      <c r="B8" s="37"/>
      <c r="C8" s="37"/>
      <c r="D8" s="37"/>
      <c r="E8" s="37"/>
      <c r="F8" s="37"/>
      <c r="G8" s="37"/>
      <c r="H8" s="19"/>
      <c r="I8" s="19"/>
      <c r="J8" s="19"/>
    </row>
    <row r="10" spans="1:11" ht="15" customHeight="1" x14ac:dyDescent="0.25">
      <c r="A10" s="38" t="s">
        <v>47</v>
      </c>
      <c r="B10" s="38"/>
      <c r="C10" s="38"/>
      <c r="D10" s="38"/>
      <c r="E10" s="38"/>
      <c r="F10" s="38"/>
      <c r="G10" s="38"/>
      <c r="H10" s="20"/>
      <c r="I10" s="20"/>
      <c r="J10" s="20"/>
      <c r="K10" s="20"/>
    </row>
    <row r="11" spans="1:11" x14ac:dyDescent="0.25">
      <c r="A11" s="38"/>
      <c r="B11" s="38"/>
      <c r="C11" s="38"/>
      <c r="D11" s="38"/>
      <c r="E11" s="38"/>
      <c r="F11" s="38"/>
      <c r="G11" s="38"/>
      <c r="H11" s="20"/>
      <c r="I11" s="20"/>
      <c r="J11" s="20"/>
      <c r="K11" s="20"/>
    </row>
    <row r="13" spans="1:11" ht="15" customHeight="1" x14ac:dyDescent="0.25">
      <c r="B13" s="30"/>
      <c r="C13" s="30"/>
      <c r="E13" s="21"/>
    </row>
    <row r="14" spans="1:11" ht="15.75" x14ac:dyDescent="0.25">
      <c r="A14" s="30"/>
      <c r="B14" s="30"/>
      <c r="C14" s="41" t="s">
        <v>45</v>
      </c>
      <c r="D14" s="41"/>
      <c r="E14" s="42"/>
      <c r="F14" s="42"/>
      <c r="G14" s="42"/>
    </row>
    <row r="15" spans="1:11" x14ac:dyDescent="0.25">
      <c r="A15" s="30"/>
      <c r="B15" s="30"/>
      <c r="C15" s="30"/>
    </row>
    <row r="16" spans="1:11" ht="15.75" x14ac:dyDescent="0.25">
      <c r="A16" s="30"/>
      <c r="B16" s="30"/>
      <c r="C16" s="41" t="s">
        <v>49</v>
      </c>
      <c r="D16" s="41"/>
      <c r="E16" s="41"/>
      <c r="F16" s="29"/>
      <c r="G16" s="31" t="s">
        <v>52</v>
      </c>
    </row>
    <row r="17" spans="1:7" x14ac:dyDescent="0.25">
      <c r="A17" s="30"/>
      <c r="B17" s="30"/>
      <c r="C17" s="30"/>
      <c r="D17" s="6"/>
      <c r="E17" s="6"/>
      <c r="F17" s="6"/>
    </row>
    <row r="18" spans="1:7" x14ac:dyDescent="0.25">
      <c r="A18" s="30"/>
      <c r="B18" s="30"/>
      <c r="C18" s="30"/>
      <c r="D18" s="6"/>
      <c r="E18" s="6"/>
      <c r="F18" s="6"/>
    </row>
    <row r="19" spans="1:7" ht="60.6" customHeight="1" x14ac:dyDescent="0.25">
      <c r="A19" s="40" t="s">
        <v>48</v>
      </c>
      <c r="B19" s="40"/>
      <c r="C19" s="40"/>
      <c r="D19" s="40"/>
      <c r="E19" s="40"/>
      <c r="F19" s="40"/>
      <c r="G19" s="40"/>
    </row>
    <row r="20" spans="1:7" x14ac:dyDescent="0.25">
      <c r="A20" s="30"/>
      <c r="B20" s="30"/>
      <c r="C20" s="30"/>
      <c r="D20" s="6"/>
      <c r="E20" s="6"/>
      <c r="F20" s="6"/>
    </row>
    <row r="21" spans="1:7" x14ac:dyDescent="0.25">
      <c r="A21" s="30"/>
      <c r="B21" s="30"/>
      <c r="C21" s="30"/>
    </row>
    <row r="22" spans="1:7" x14ac:dyDescent="0.25">
      <c r="A22" s="30"/>
      <c r="B22" s="30"/>
      <c r="C22" s="30"/>
    </row>
    <row r="23" spans="1:7" x14ac:dyDescent="0.25">
      <c r="A23" s="6"/>
      <c r="B23" s="6"/>
      <c r="C23" s="6"/>
    </row>
    <row r="30" spans="1:7" x14ac:dyDescent="0.25">
      <c r="A30" s="39" t="s">
        <v>50</v>
      </c>
      <c r="B30" s="39"/>
      <c r="C30" s="39"/>
      <c r="D30" s="39"/>
      <c r="E30" s="39"/>
      <c r="F30" s="39"/>
      <c r="G30" s="39"/>
    </row>
    <row r="31" spans="1:7" ht="15" customHeight="1" x14ac:dyDescent="0.25">
      <c r="A31" s="39"/>
      <c r="B31" s="39"/>
      <c r="C31" s="39"/>
      <c r="D31" s="39"/>
      <c r="E31" s="39"/>
      <c r="F31" s="39"/>
      <c r="G31" s="39"/>
    </row>
    <row r="32" spans="1:7" x14ac:dyDescent="0.25">
      <c r="A32" s="39"/>
      <c r="B32" s="39"/>
      <c r="C32" s="39"/>
      <c r="D32" s="39"/>
      <c r="E32" s="39"/>
      <c r="F32" s="39"/>
      <c r="G32" s="39"/>
    </row>
    <row r="33" spans="1:8" ht="15" customHeight="1" x14ac:dyDescent="0.25">
      <c r="A33" s="39"/>
      <c r="B33" s="39"/>
      <c r="C33" s="39"/>
      <c r="D33" s="39"/>
      <c r="E33" s="39"/>
      <c r="F33" s="39"/>
      <c r="G33" s="39"/>
      <c r="H33" s="32"/>
    </row>
    <row r="34" spans="1:8" x14ac:dyDescent="0.25">
      <c r="A34" s="39"/>
      <c r="B34" s="39"/>
      <c r="C34" s="39"/>
      <c r="D34" s="39"/>
      <c r="E34" s="39"/>
      <c r="F34" s="39"/>
      <c r="G34" s="39"/>
      <c r="H34" s="32"/>
    </row>
    <row r="35" spans="1:8" x14ac:dyDescent="0.25">
      <c r="A35" s="39"/>
      <c r="B35" s="39"/>
      <c r="C35" s="39"/>
      <c r="D35" s="39"/>
      <c r="E35" s="39"/>
      <c r="F35" s="39"/>
      <c r="G35" s="39"/>
      <c r="H35" s="32"/>
    </row>
    <row r="36" spans="1:8" x14ac:dyDescent="0.25">
      <c r="A36" s="39"/>
      <c r="B36" s="39"/>
      <c r="C36" s="39"/>
      <c r="D36" s="39"/>
      <c r="E36" s="39"/>
      <c r="F36" s="39"/>
      <c r="G36" s="39"/>
      <c r="H36" s="32"/>
    </row>
    <row r="37" spans="1:8" x14ac:dyDescent="0.25">
      <c r="A37" s="39"/>
      <c r="B37" s="39"/>
      <c r="C37" s="39"/>
      <c r="D37" s="39"/>
      <c r="E37" s="39"/>
      <c r="F37" s="39"/>
      <c r="G37" s="39"/>
      <c r="H37" s="32"/>
    </row>
    <row r="38" spans="1:8" x14ac:dyDescent="0.25">
      <c r="A38" s="39"/>
      <c r="B38" s="39"/>
      <c r="C38" s="39"/>
      <c r="D38" s="39"/>
      <c r="E38" s="39"/>
      <c r="F38" s="39"/>
      <c r="G38" s="39"/>
      <c r="H38" s="32"/>
    </row>
    <row r="39" spans="1:8" x14ac:dyDescent="0.25">
      <c r="A39" s="39"/>
      <c r="B39" s="39"/>
      <c r="C39" s="39"/>
      <c r="D39" s="39"/>
      <c r="E39" s="39"/>
      <c r="F39" s="39"/>
      <c r="G39" s="39"/>
      <c r="H39" s="32"/>
    </row>
    <row r="40" spans="1:8" x14ac:dyDescent="0.25">
      <c r="A40" s="39"/>
      <c r="B40" s="39"/>
      <c r="C40" s="39"/>
      <c r="D40" s="39"/>
      <c r="E40" s="39"/>
      <c r="F40" s="39"/>
      <c r="G40" s="39"/>
      <c r="H40" s="32"/>
    </row>
    <row r="41" spans="1:8" x14ac:dyDescent="0.25">
      <c r="A41" s="32"/>
      <c r="B41" s="32"/>
      <c r="C41" s="32"/>
      <c r="D41" s="32"/>
      <c r="E41" s="32"/>
      <c r="F41" s="32"/>
      <c r="G41" s="32"/>
      <c r="H41" s="32"/>
    </row>
  </sheetData>
  <sheetProtection algorithmName="SHA-512" hashValue="ciVY3V6BgGZM0i0vMcQ7vAewx2/N6AMWb1qLsUYsS3Q4KtOqMHeB0ENwHaqYXrXvA5lqQTGRP4lzgamWm7AHDw==" saltValue="ZChmofINv/pZInpDybSUpw==" spinCount="100000" sheet="1" objects="1" scenarios="1" selectLockedCells="1"/>
  <mergeCells count="8">
    <mergeCell ref="A4:G6"/>
    <mergeCell ref="A8:G8"/>
    <mergeCell ref="A10:G11"/>
    <mergeCell ref="A30:G40"/>
    <mergeCell ref="A19:G19"/>
    <mergeCell ref="C16:E16"/>
    <mergeCell ref="C14:D14"/>
    <mergeCell ref="E14:G14"/>
  </mergeCells>
  <dataValidations count="1">
    <dataValidation type="list" allowBlank="1" showInputMessage="1" showErrorMessage="1" sqref="G16" xr:uid="{43BC8CDA-B37A-45B0-ADDA-35DBCF9A24C9}">
      <formula1>"Choose,50 or fewer,51 or more"</formula1>
    </dataValidation>
  </dataValidations>
  <pageMargins left="0.7" right="0.7" top="0.75" bottom="0.75" header="0.3" footer="0.3"/>
  <pageSetup orientation="portrait" r:id="rId1"/>
  <headerFooter>
    <oddHeader>&amp;C&amp;G</oddHeader>
    <oddFooter>&amp;L© Compensation Connectsions, LLC&amp;C&amp;G&amp;R&amp;D  &amp;K00+000.</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38E47-2D8F-4375-93A9-01363FEA9409}">
  <sheetPr codeName="Sheet2"/>
  <dimension ref="A1:C150"/>
  <sheetViews>
    <sheetView showGridLines="0" workbookViewId="0">
      <selection activeCell="C2" sqref="A2:C2"/>
    </sheetView>
  </sheetViews>
  <sheetFormatPr defaultRowHeight="15" x14ac:dyDescent="0.25"/>
  <cols>
    <col min="1" max="3" width="20.7109375" customWidth="1"/>
  </cols>
  <sheetData>
    <row r="1" spans="1:3" ht="45" x14ac:dyDescent="0.25">
      <c r="A1" s="3" t="s">
        <v>0</v>
      </c>
      <c r="B1" s="1" t="s">
        <v>11</v>
      </c>
      <c r="C1" s="2" t="s">
        <v>1</v>
      </c>
    </row>
    <row r="2" spans="1:3" x14ac:dyDescent="0.25">
      <c r="A2" s="16"/>
      <c r="B2" s="17"/>
      <c r="C2" s="18"/>
    </row>
    <row r="3" spans="1:3" x14ac:dyDescent="0.25">
      <c r="A3" s="16"/>
      <c r="B3" s="17"/>
      <c r="C3" s="18"/>
    </row>
    <row r="4" spans="1:3" x14ac:dyDescent="0.25">
      <c r="A4" s="16"/>
      <c r="B4" s="17"/>
      <c r="C4" s="18"/>
    </row>
    <row r="5" spans="1:3" x14ac:dyDescent="0.25">
      <c r="A5" s="16"/>
      <c r="B5" s="17"/>
      <c r="C5" s="18"/>
    </row>
    <row r="6" spans="1:3" x14ac:dyDescent="0.25">
      <c r="A6" s="16"/>
      <c r="B6" s="17"/>
      <c r="C6" s="18"/>
    </row>
    <row r="7" spans="1:3" x14ac:dyDescent="0.25">
      <c r="A7" s="16"/>
      <c r="B7" s="17"/>
      <c r="C7" s="18"/>
    </row>
    <row r="8" spans="1:3" x14ac:dyDescent="0.25">
      <c r="A8" s="16"/>
      <c r="B8" s="17"/>
      <c r="C8" s="18"/>
    </row>
    <row r="9" spans="1:3" x14ac:dyDescent="0.25">
      <c r="A9" s="16"/>
      <c r="B9" s="17"/>
      <c r="C9" s="18"/>
    </row>
    <row r="10" spans="1:3" x14ac:dyDescent="0.25">
      <c r="A10" s="16"/>
      <c r="B10" s="17"/>
      <c r="C10" s="18"/>
    </row>
    <row r="11" spans="1:3" x14ac:dyDescent="0.25">
      <c r="A11" s="16"/>
      <c r="B11" s="17"/>
      <c r="C11" s="18"/>
    </row>
    <row r="12" spans="1:3" x14ac:dyDescent="0.25">
      <c r="A12" s="16"/>
      <c r="B12" s="17"/>
      <c r="C12" s="18"/>
    </row>
    <row r="13" spans="1:3" x14ac:dyDescent="0.25">
      <c r="A13" s="16"/>
      <c r="B13" s="17"/>
      <c r="C13" s="18"/>
    </row>
    <row r="14" spans="1:3" x14ac:dyDescent="0.25">
      <c r="A14" s="16"/>
      <c r="B14" s="17"/>
      <c r="C14" s="18"/>
    </row>
    <row r="15" spans="1:3" x14ac:dyDescent="0.25">
      <c r="A15" s="16"/>
      <c r="B15" s="17"/>
      <c r="C15" s="18"/>
    </row>
    <row r="16" spans="1:3" x14ac:dyDescent="0.25">
      <c r="A16" s="16"/>
      <c r="B16" s="17"/>
      <c r="C16" s="18"/>
    </row>
    <row r="17" spans="1:3" x14ac:dyDescent="0.25">
      <c r="A17" s="16"/>
      <c r="B17" s="17"/>
      <c r="C17" s="18"/>
    </row>
    <row r="18" spans="1:3" x14ac:dyDescent="0.25">
      <c r="A18" s="16"/>
      <c r="B18" s="17"/>
      <c r="C18" s="18"/>
    </row>
    <row r="19" spans="1:3" x14ac:dyDescent="0.25">
      <c r="A19" s="16"/>
      <c r="B19" s="17"/>
      <c r="C19" s="18"/>
    </row>
    <row r="20" spans="1:3" x14ac:dyDescent="0.25">
      <c r="A20" s="16"/>
      <c r="B20" s="17"/>
      <c r="C20" s="18"/>
    </row>
    <row r="21" spans="1:3" x14ac:dyDescent="0.25">
      <c r="A21" s="16"/>
      <c r="B21" s="17"/>
      <c r="C21" s="18"/>
    </row>
    <row r="22" spans="1:3" x14ac:dyDescent="0.25">
      <c r="A22" s="16"/>
      <c r="B22" s="17"/>
      <c r="C22" s="18"/>
    </row>
    <row r="23" spans="1:3" x14ac:dyDescent="0.25">
      <c r="A23" s="16"/>
      <c r="B23" s="17"/>
      <c r="C23" s="18"/>
    </row>
    <row r="24" spans="1:3" x14ac:dyDescent="0.25">
      <c r="A24" s="16"/>
      <c r="B24" s="17"/>
      <c r="C24" s="18"/>
    </row>
    <row r="25" spans="1:3" x14ac:dyDescent="0.25">
      <c r="A25" s="16"/>
      <c r="B25" s="17"/>
      <c r="C25" s="18"/>
    </row>
    <row r="26" spans="1:3" x14ac:dyDescent="0.25">
      <c r="A26" s="16"/>
      <c r="B26" s="17"/>
      <c r="C26" s="18"/>
    </row>
    <row r="27" spans="1:3" x14ac:dyDescent="0.25">
      <c r="A27" s="16"/>
      <c r="B27" s="17"/>
      <c r="C27" s="18"/>
    </row>
    <row r="28" spans="1:3" x14ac:dyDescent="0.25">
      <c r="A28" s="16"/>
      <c r="B28" s="17"/>
      <c r="C28" s="18"/>
    </row>
    <row r="29" spans="1:3" x14ac:dyDescent="0.25">
      <c r="A29" s="16"/>
      <c r="B29" s="17"/>
      <c r="C29" s="18"/>
    </row>
    <row r="30" spans="1:3" x14ac:dyDescent="0.25">
      <c r="A30" s="16"/>
      <c r="B30" s="17"/>
      <c r="C30" s="18"/>
    </row>
    <row r="31" spans="1:3" x14ac:dyDescent="0.25">
      <c r="A31" s="16"/>
      <c r="B31" s="17"/>
      <c r="C31" s="18"/>
    </row>
    <row r="32" spans="1:3" x14ac:dyDescent="0.25">
      <c r="A32" s="16"/>
      <c r="B32" s="17"/>
      <c r="C32" s="18"/>
    </row>
    <row r="33" spans="1:3" x14ac:dyDescent="0.25">
      <c r="A33" s="16"/>
      <c r="B33" s="17"/>
      <c r="C33" s="18"/>
    </row>
    <row r="34" spans="1:3" x14ac:dyDescent="0.25">
      <c r="A34" s="16"/>
      <c r="B34" s="17"/>
      <c r="C34" s="18"/>
    </row>
    <row r="35" spans="1:3" x14ac:dyDescent="0.25">
      <c r="A35" s="16"/>
      <c r="B35" s="17"/>
      <c r="C35" s="18"/>
    </row>
    <row r="36" spans="1:3" x14ac:dyDescent="0.25">
      <c r="A36" s="16"/>
      <c r="B36" s="17"/>
      <c r="C36" s="18"/>
    </row>
    <row r="37" spans="1:3" x14ac:dyDescent="0.25">
      <c r="A37" s="16"/>
      <c r="B37" s="17"/>
      <c r="C37" s="18"/>
    </row>
    <row r="38" spans="1:3" x14ac:dyDescent="0.25">
      <c r="A38" s="16"/>
      <c r="B38" s="17"/>
      <c r="C38" s="18"/>
    </row>
    <row r="39" spans="1:3" x14ac:dyDescent="0.25">
      <c r="A39" s="16"/>
      <c r="B39" s="17"/>
      <c r="C39" s="18"/>
    </row>
    <row r="40" spans="1:3" x14ac:dyDescent="0.25">
      <c r="A40" s="16"/>
      <c r="B40" s="17"/>
      <c r="C40" s="18"/>
    </row>
    <row r="41" spans="1:3" x14ac:dyDescent="0.25">
      <c r="A41" s="16"/>
      <c r="B41" s="17"/>
      <c r="C41" s="18"/>
    </row>
    <row r="42" spans="1:3" x14ac:dyDescent="0.25">
      <c r="A42" s="16"/>
      <c r="B42" s="17"/>
      <c r="C42" s="18"/>
    </row>
    <row r="43" spans="1:3" x14ac:dyDescent="0.25">
      <c r="A43" s="16"/>
      <c r="B43" s="17"/>
      <c r="C43" s="18"/>
    </row>
    <row r="44" spans="1:3" x14ac:dyDescent="0.25">
      <c r="A44" s="16"/>
      <c r="B44" s="17"/>
      <c r="C44" s="18"/>
    </row>
    <row r="45" spans="1:3" x14ac:dyDescent="0.25">
      <c r="A45" s="16"/>
      <c r="B45" s="17"/>
      <c r="C45" s="18"/>
    </row>
    <row r="46" spans="1:3" x14ac:dyDescent="0.25">
      <c r="A46" s="16"/>
      <c r="B46" s="17"/>
      <c r="C46" s="18"/>
    </row>
    <row r="47" spans="1:3" x14ac:dyDescent="0.25">
      <c r="A47" s="16"/>
      <c r="B47" s="17"/>
      <c r="C47" s="18"/>
    </row>
    <row r="48" spans="1:3" x14ac:dyDescent="0.25">
      <c r="A48" s="16"/>
      <c r="B48" s="17"/>
      <c r="C48" s="18"/>
    </row>
    <row r="49" spans="1:3" x14ac:dyDescent="0.25">
      <c r="A49" s="16"/>
      <c r="B49" s="17"/>
      <c r="C49" s="18"/>
    </row>
    <row r="50" spans="1:3" x14ac:dyDescent="0.25">
      <c r="A50" s="16"/>
      <c r="B50" s="17"/>
      <c r="C50" s="18"/>
    </row>
    <row r="51" spans="1:3" x14ac:dyDescent="0.25">
      <c r="A51" s="16"/>
      <c r="B51" s="17"/>
      <c r="C51" s="18"/>
    </row>
    <row r="52" spans="1:3" x14ac:dyDescent="0.25">
      <c r="A52" s="16"/>
      <c r="B52" s="17"/>
      <c r="C52" s="18"/>
    </row>
    <row r="53" spans="1:3" x14ac:dyDescent="0.25">
      <c r="A53" s="16"/>
      <c r="B53" s="17"/>
      <c r="C53" s="18"/>
    </row>
    <row r="54" spans="1:3" x14ac:dyDescent="0.25">
      <c r="A54" s="16"/>
      <c r="B54" s="17"/>
      <c r="C54" s="18"/>
    </row>
    <row r="55" spans="1:3" x14ac:dyDescent="0.25">
      <c r="A55" s="16"/>
      <c r="B55" s="17"/>
      <c r="C55" s="18"/>
    </row>
    <row r="56" spans="1:3" x14ac:dyDescent="0.25">
      <c r="A56" s="16"/>
      <c r="B56" s="17"/>
      <c r="C56" s="18"/>
    </row>
    <row r="57" spans="1:3" x14ac:dyDescent="0.25">
      <c r="A57" s="16"/>
      <c r="B57" s="17"/>
      <c r="C57" s="18"/>
    </row>
    <row r="58" spans="1:3" x14ac:dyDescent="0.25">
      <c r="A58" s="16"/>
      <c r="B58" s="17"/>
      <c r="C58" s="18"/>
    </row>
    <row r="59" spans="1:3" x14ac:dyDescent="0.25">
      <c r="A59" s="16"/>
      <c r="B59" s="17"/>
      <c r="C59" s="18"/>
    </row>
    <row r="60" spans="1:3" x14ac:dyDescent="0.25">
      <c r="A60" s="16"/>
      <c r="B60" s="17"/>
      <c r="C60" s="18"/>
    </row>
    <row r="61" spans="1:3" x14ac:dyDescent="0.25">
      <c r="A61" s="16"/>
      <c r="B61" s="17"/>
      <c r="C61" s="18"/>
    </row>
    <row r="62" spans="1:3" x14ac:dyDescent="0.25">
      <c r="A62" s="16"/>
      <c r="B62" s="17"/>
      <c r="C62" s="18"/>
    </row>
    <row r="63" spans="1:3" x14ac:dyDescent="0.25">
      <c r="A63" s="16"/>
      <c r="B63" s="17"/>
      <c r="C63" s="18"/>
    </row>
    <row r="64" spans="1:3" x14ac:dyDescent="0.25">
      <c r="A64" s="16"/>
      <c r="B64" s="17"/>
      <c r="C64" s="18"/>
    </row>
    <row r="65" spans="1:3" x14ac:dyDescent="0.25">
      <c r="A65" s="16"/>
      <c r="B65" s="17"/>
      <c r="C65" s="18"/>
    </row>
    <row r="66" spans="1:3" x14ac:dyDescent="0.25">
      <c r="A66" s="16"/>
      <c r="B66" s="17"/>
      <c r="C66" s="18"/>
    </row>
    <row r="67" spans="1:3" x14ac:dyDescent="0.25">
      <c r="A67" s="16"/>
      <c r="B67" s="17"/>
      <c r="C67" s="18"/>
    </row>
    <row r="68" spans="1:3" x14ac:dyDescent="0.25">
      <c r="A68" s="16"/>
      <c r="B68" s="17"/>
      <c r="C68" s="18"/>
    </row>
    <row r="69" spans="1:3" x14ac:dyDescent="0.25">
      <c r="A69" s="16"/>
      <c r="B69" s="17"/>
      <c r="C69" s="18"/>
    </row>
    <row r="70" spans="1:3" x14ac:dyDescent="0.25">
      <c r="A70" s="16"/>
      <c r="B70" s="17"/>
      <c r="C70" s="18"/>
    </row>
    <row r="71" spans="1:3" x14ac:dyDescent="0.25">
      <c r="A71" s="16"/>
      <c r="B71" s="17"/>
      <c r="C71" s="18"/>
    </row>
    <row r="72" spans="1:3" x14ac:dyDescent="0.25">
      <c r="A72" s="16"/>
      <c r="B72" s="17"/>
      <c r="C72" s="18"/>
    </row>
    <row r="73" spans="1:3" x14ac:dyDescent="0.25">
      <c r="A73" s="16"/>
      <c r="B73" s="17"/>
      <c r="C73" s="18"/>
    </row>
    <row r="74" spans="1:3" x14ac:dyDescent="0.25">
      <c r="A74" s="16"/>
      <c r="B74" s="17"/>
      <c r="C74" s="18"/>
    </row>
    <row r="75" spans="1:3" x14ac:dyDescent="0.25">
      <c r="A75" s="16"/>
      <c r="B75" s="17"/>
      <c r="C75" s="18"/>
    </row>
    <row r="76" spans="1:3" x14ac:dyDescent="0.25">
      <c r="A76" s="16"/>
      <c r="B76" s="17"/>
      <c r="C76" s="18"/>
    </row>
    <row r="77" spans="1:3" x14ac:dyDescent="0.25">
      <c r="A77" s="16"/>
      <c r="B77" s="17"/>
      <c r="C77" s="18"/>
    </row>
    <row r="78" spans="1:3" x14ac:dyDescent="0.25">
      <c r="A78" s="16"/>
      <c r="B78" s="17"/>
      <c r="C78" s="18"/>
    </row>
    <row r="79" spans="1:3" x14ac:dyDescent="0.25">
      <c r="A79" s="16"/>
      <c r="B79" s="17"/>
      <c r="C79" s="18"/>
    </row>
    <row r="80" spans="1:3" x14ac:dyDescent="0.25">
      <c r="A80" s="16"/>
      <c r="B80" s="17"/>
      <c r="C80" s="18"/>
    </row>
    <row r="81" spans="1:3" x14ac:dyDescent="0.25">
      <c r="A81" s="16"/>
      <c r="B81" s="17"/>
      <c r="C81" s="18"/>
    </row>
    <row r="82" spans="1:3" x14ac:dyDescent="0.25">
      <c r="A82" s="16"/>
      <c r="B82" s="17"/>
      <c r="C82" s="18"/>
    </row>
    <row r="83" spans="1:3" x14ac:dyDescent="0.25">
      <c r="A83" s="16"/>
      <c r="B83" s="17"/>
      <c r="C83" s="18"/>
    </row>
    <row r="84" spans="1:3" x14ac:dyDescent="0.25">
      <c r="A84" s="16"/>
      <c r="B84" s="17"/>
      <c r="C84" s="18"/>
    </row>
    <row r="85" spans="1:3" x14ac:dyDescent="0.25">
      <c r="A85" s="16"/>
      <c r="B85" s="17"/>
      <c r="C85" s="18"/>
    </row>
    <row r="86" spans="1:3" x14ac:dyDescent="0.25">
      <c r="A86" s="16"/>
      <c r="B86" s="17"/>
      <c r="C86" s="18"/>
    </row>
    <row r="87" spans="1:3" x14ac:dyDescent="0.25">
      <c r="A87" s="16"/>
      <c r="B87" s="17"/>
      <c r="C87" s="18"/>
    </row>
    <row r="88" spans="1:3" x14ac:dyDescent="0.25">
      <c r="A88" s="16"/>
      <c r="B88" s="17"/>
      <c r="C88" s="18"/>
    </row>
    <row r="89" spans="1:3" x14ac:dyDescent="0.25">
      <c r="A89" s="16"/>
      <c r="B89" s="17"/>
      <c r="C89" s="18"/>
    </row>
    <row r="90" spans="1:3" x14ac:dyDescent="0.25">
      <c r="A90" s="16"/>
      <c r="B90" s="17"/>
      <c r="C90" s="18"/>
    </row>
    <row r="91" spans="1:3" x14ac:dyDescent="0.25">
      <c r="A91" s="16"/>
      <c r="B91" s="17"/>
      <c r="C91" s="18"/>
    </row>
    <row r="92" spans="1:3" x14ac:dyDescent="0.25">
      <c r="A92" s="16"/>
      <c r="B92" s="17"/>
      <c r="C92" s="18"/>
    </row>
    <row r="93" spans="1:3" x14ac:dyDescent="0.25">
      <c r="A93" s="16"/>
      <c r="B93" s="17"/>
      <c r="C93" s="18"/>
    </row>
    <row r="94" spans="1:3" x14ac:dyDescent="0.25">
      <c r="A94" s="16"/>
      <c r="B94" s="17"/>
      <c r="C94" s="18"/>
    </row>
    <row r="95" spans="1:3" x14ac:dyDescent="0.25">
      <c r="A95" s="16"/>
      <c r="B95" s="17"/>
      <c r="C95" s="18"/>
    </row>
    <row r="96" spans="1:3" x14ac:dyDescent="0.25">
      <c r="A96" s="16"/>
      <c r="B96" s="17"/>
      <c r="C96" s="18"/>
    </row>
    <row r="97" spans="1:3" x14ac:dyDescent="0.25">
      <c r="A97" s="16"/>
      <c r="B97" s="17"/>
      <c r="C97" s="18"/>
    </row>
    <row r="98" spans="1:3" x14ac:dyDescent="0.25">
      <c r="A98" s="16"/>
      <c r="B98" s="17"/>
      <c r="C98" s="18"/>
    </row>
    <row r="99" spans="1:3" x14ac:dyDescent="0.25">
      <c r="A99" s="16"/>
      <c r="B99" s="17"/>
      <c r="C99" s="18"/>
    </row>
    <row r="100" spans="1:3" x14ac:dyDescent="0.25">
      <c r="A100" s="16"/>
      <c r="B100" s="17"/>
      <c r="C100" s="18"/>
    </row>
    <row r="101" spans="1:3" x14ac:dyDescent="0.25">
      <c r="A101" s="16"/>
      <c r="B101" s="17"/>
      <c r="C101" s="18"/>
    </row>
    <row r="102" spans="1:3" x14ac:dyDescent="0.25">
      <c r="A102" s="16"/>
      <c r="B102" s="17"/>
      <c r="C102" s="18"/>
    </row>
    <row r="103" spans="1:3" x14ac:dyDescent="0.25">
      <c r="A103" s="16"/>
      <c r="B103" s="17"/>
      <c r="C103" s="18"/>
    </row>
    <row r="104" spans="1:3" x14ac:dyDescent="0.25">
      <c r="A104" s="16"/>
      <c r="B104" s="17"/>
      <c r="C104" s="18"/>
    </row>
    <row r="105" spans="1:3" x14ac:dyDescent="0.25">
      <c r="A105" s="16"/>
      <c r="B105" s="17"/>
      <c r="C105" s="18"/>
    </row>
    <row r="106" spans="1:3" x14ac:dyDescent="0.25">
      <c r="A106" s="16"/>
      <c r="B106" s="17"/>
      <c r="C106" s="18"/>
    </row>
    <row r="107" spans="1:3" x14ac:dyDescent="0.25">
      <c r="A107" s="16"/>
      <c r="B107" s="17"/>
      <c r="C107" s="18"/>
    </row>
    <row r="108" spans="1:3" x14ac:dyDescent="0.25">
      <c r="A108" s="16"/>
      <c r="B108" s="17"/>
      <c r="C108" s="18"/>
    </row>
    <row r="109" spans="1:3" x14ac:dyDescent="0.25">
      <c r="A109" s="16"/>
      <c r="B109" s="17"/>
      <c r="C109" s="18"/>
    </row>
    <row r="110" spans="1:3" x14ac:dyDescent="0.25">
      <c r="A110" s="16"/>
      <c r="B110" s="17"/>
      <c r="C110" s="18"/>
    </row>
    <row r="111" spans="1:3" x14ac:dyDescent="0.25">
      <c r="A111" s="16"/>
      <c r="B111" s="17"/>
      <c r="C111" s="18"/>
    </row>
    <row r="112" spans="1:3" x14ac:dyDescent="0.25">
      <c r="A112" s="16"/>
      <c r="B112" s="17"/>
      <c r="C112" s="18"/>
    </row>
    <row r="113" spans="1:3" x14ac:dyDescent="0.25">
      <c r="A113" s="16"/>
      <c r="B113" s="17"/>
      <c r="C113" s="18"/>
    </row>
    <row r="114" spans="1:3" x14ac:dyDescent="0.25">
      <c r="A114" s="16"/>
      <c r="B114" s="17"/>
      <c r="C114" s="18"/>
    </row>
    <row r="115" spans="1:3" x14ac:dyDescent="0.25">
      <c r="A115" s="16"/>
      <c r="B115" s="17"/>
      <c r="C115" s="18"/>
    </row>
    <row r="116" spans="1:3" x14ac:dyDescent="0.25">
      <c r="A116" s="16"/>
      <c r="B116" s="17"/>
      <c r="C116" s="18"/>
    </row>
    <row r="117" spans="1:3" x14ac:dyDescent="0.25">
      <c r="A117" s="16"/>
      <c r="B117" s="17"/>
      <c r="C117" s="18"/>
    </row>
    <row r="118" spans="1:3" x14ac:dyDescent="0.25">
      <c r="A118" s="16"/>
      <c r="B118" s="17"/>
      <c r="C118" s="18"/>
    </row>
    <row r="119" spans="1:3" x14ac:dyDescent="0.25">
      <c r="A119" s="16"/>
      <c r="B119" s="17"/>
      <c r="C119" s="18"/>
    </row>
    <row r="120" spans="1:3" x14ac:dyDescent="0.25">
      <c r="A120" s="16"/>
      <c r="B120" s="17"/>
      <c r="C120" s="18"/>
    </row>
    <row r="121" spans="1:3" x14ac:dyDescent="0.25">
      <c r="A121" s="16"/>
      <c r="B121" s="17"/>
      <c r="C121" s="18"/>
    </row>
    <row r="122" spans="1:3" x14ac:dyDescent="0.25">
      <c r="A122" s="16"/>
      <c r="B122" s="17"/>
      <c r="C122" s="18"/>
    </row>
    <row r="123" spans="1:3" x14ac:dyDescent="0.25">
      <c r="A123" s="16"/>
      <c r="B123" s="17"/>
      <c r="C123" s="18"/>
    </row>
    <row r="124" spans="1:3" x14ac:dyDescent="0.25">
      <c r="A124" s="16"/>
      <c r="B124" s="17"/>
      <c r="C124" s="18"/>
    </row>
    <row r="125" spans="1:3" x14ac:dyDescent="0.25">
      <c r="A125" s="16"/>
      <c r="B125" s="17"/>
      <c r="C125" s="18"/>
    </row>
    <row r="126" spans="1:3" x14ac:dyDescent="0.25">
      <c r="A126" s="16"/>
      <c r="B126" s="17"/>
      <c r="C126" s="18"/>
    </row>
    <row r="127" spans="1:3" x14ac:dyDescent="0.25">
      <c r="A127" s="16"/>
      <c r="B127" s="17"/>
      <c r="C127" s="18"/>
    </row>
    <row r="128" spans="1:3" x14ac:dyDescent="0.25">
      <c r="A128" s="16"/>
      <c r="B128" s="17"/>
      <c r="C128" s="18"/>
    </row>
    <row r="129" spans="1:3" x14ac:dyDescent="0.25">
      <c r="A129" s="16"/>
      <c r="B129" s="17"/>
      <c r="C129" s="18"/>
    </row>
    <row r="130" spans="1:3" x14ac:dyDescent="0.25">
      <c r="A130" s="16"/>
      <c r="B130" s="17"/>
      <c r="C130" s="18"/>
    </row>
    <row r="131" spans="1:3" x14ac:dyDescent="0.25">
      <c r="A131" s="16"/>
      <c r="B131" s="17"/>
      <c r="C131" s="18"/>
    </row>
    <row r="132" spans="1:3" x14ac:dyDescent="0.25">
      <c r="A132" s="16"/>
      <c r="B132" s="17"/>
      <c r="C132" s="18"/>
    </row>
    <row r="133" spans="1:3" x14ac:dyDescent="0.25">
      <c r="A133" s="16"/>
      <c r="B133" s="17"/>
      <c r="C133" s="18"/>
    </row>
    <row r="134" spans="1:3" x14ac:dyDescent="0.25">
      <c r="A134" s="16"/>
      <c r="B134" s="17"/>
      <c r="C134" s="18"/>
    </row>
    <row r="135" spans="1:3" x14ac:dyDescent="0.25">
      <c r="A135" s="16"/>
      <c r="B135" s="17"/>
      <c r="C135" s="18"/>
    </row>
    <row r="136" spans="1:3" x14ac:dyDescent="0.25">
      <c r="A136" s="16"/>
      <c r="B136" s="17"/>
      <c r="C136" s="18"/>
    </row>
    <row r="137" spans="1:3" x14ac:dyDescent="0.25">
      <c r="A137" s="16"/>
      <c r="B137" s="17"/>
      <c r="C137" s="18"/>
    </row>
    <row r="138" spans="1:3" x14ac:dyDescent="0.25">
      <c r="A138" s="16"/>
      <c r="B138" s="17"/>
      <c r="C138" s="18"/>
    </row>
    <row r="139" spans="1:3" x14ac:dyDescent="0.25">
      <c r="A139" s="16"/>
      <c r="B139" s="17"/>
      <c r="C139" s="18"/>
    </row>
    <row r="140" spans="1:3" x14ac:dyDescent="0.25">
      <c r="A140" s="16"/>
      <c r="B140" s="17"/>
      <c r="C140" s="18"/>
    </row>
    <row r="141" spans="1:3" x14ac:dyDescent="0.25">
      <c r="A141" s="16"/>
      <c r="B141" s="17"/>
      <c r="C141" s="18"/>
    </row>
    <row r="142" spans="1:3" x14ac:dyDescent="0.25">
      <c r="A142" s="16"/>
      <c r="B142" s="17"/>
      <c r="C142" s="18"/>
    </row>
    <row r="143" spans="1:3" x14ac:dyDescent="0.25">
      <c r="A143" s="16"/>
      <c r="B143" s="17"/>
      <c r="C143" s="18"/>
    </row>
    <row r="144" spans="1:3" x14ac:dyDescent="0.25">
      <c r="A144" s="16"/>
      <c r="B144" s="17"/>
      <c r="C144" s="18"/>
    </row>
    <row r="145" spans="1:3" x14ac:dyDescent="0.25">
      <c r="A145" s="16"/>
      <c r="B145" s="17"/>
      <c r="C145" s="18"/>
    </row>
    <row r="146" spans="1:3" x14ac:dyDescent="0.25">
      <c r="A146" s="16"/>
      <c r="B146" s="17"/>
      <c r="C146" s="18"/>
    </row>
    <row r="147" spans="1:3" x14ac:dyDescent="0.25">
      <c r="A147" s="16"/>
      <c r="B147" s="17"/>
      <c r="C147" s="18"/>
    </row>
    <row r="148" spans="1:3" x14ac:dyDescent="0.25">
      <c r="A148" s="16"/>
      <c r="B148" s="17"/>
      <c r="C148" s="18"/>
    </row>
    <row r="149" spans="1:3" x14ac:dyDescent="0.25">
      <c r="A149" s="16"/>
      <c r="B149" s="17"/>
      <c r="C149" s="18"/>
    </row>
    <row r="150" spans="1:3" x14ac:dyDescent="0.25">
      <c r="A150" s="16"/>
      <c r="B150" s="17"/>
      <c r="C150" s="18"/>
    </row>
  </sheetData>
  <sheetProtection algorithmName="SHA-512" hashValue="FoQROPGJm2Eun0r9fFuDbM9CJC/UGkY8GQIIdrgiaVxSJDCnZRlEqgprIMKuhqQPnZJ5kcWGiPx6lyWjKxaQ4A==" saltValue="kFxTO4gN9nMaxONYkBeqvg==" spinCount="100000" sheet="1" objects="1" scenarios="1" selectLockedCells="1"/>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A3B05-6E2C-47EB-9B3F-86354A6BF68D}">
  <sheetPr codeName="Sheet3"/>
  <dimension ref="B2:K10"/>
  <sheetViews>
    <sheetView workbookViewId="0">
      <selection activeCell="E3" sqref="E3"/>
    </sheetView>
  </sheetViews>
  <sheetFormatPr defaultRowHeight="15" outlineLevelCol="1" x14ac:dyDescent="0.25"/>
  <cols>
    <col min="2" max="2" width="7.5703125" hidden="1" customWidth="1" outlineLevel="1"/>
    <col min="3" max="3" width="15.140625" hidden="1" customWidth="1" outlineLevel="1"/>
    <col min="4" max="4" width="9.85546875" hidden="1" customWidth="1" outlineLevel="1"/>
    <col min="5" max="5" width="8.140625" hidden="1" customWidth="1" outlineLevel="1"/>
    <col min="6" max="7" width="9.140625" hidden="1" customWidth="1" outlineLevel="1"/>
    <col min="8" max="8" width="13.140625" hidden="1" customWidth="1" outlineLevel="1"/>
    <col min="9" max="9" width="12.5703125" hidden="1" customWidth="1" outlineLevel="1"/>
    <col min="10" max="10" width="9.140625" hidden="1" customWidth="1" outlineLevel="1"/>
    <col min="11" max="11" width="9.140625" collapsed="1"/>
  </cols>
  <sheetData>
    <row r="2" spans="2:9" x14ac:dyDescent="0.25">
      <c r="B2" t="s">
        <v>16</v>
      </c>
      <c r="C2" t="s">
        <v>19</v>
      </c>
      <c r="D2" t="s">
        <v>20</v>
      </c>
      <c r="E2" t="s">
        <v>21</v>
      </c>
      <c r="G2" t="s">
        <v>16</v>
      </c>
      <c r="H2" t="s">
        <v>17</v>
      </c>
      <c r="I2" t="s">
        <v>18</v>
      </c>
    </row>
    <row r="3" spans="2:9" x14ac:dyDescent="0.25">
      <c r="B3" s="7">
        <v>2021</v>
      </c>
      <c r="C3" s="7">
        <v>13.69</v>
      </c>
      <c r="D3" t="e">
        <f>INDEX(Schedule[],MATCH(B3,Schedule[Year],0),MATCH(Overview!$G$16,Schedule[#Headers],0))</f>
        <v>#N/A</v>
      </c>
      <c r="E3" t="e">
        <f>$C$3*D3*2080</f>
        <v>#N/A</v>
      </c>
      <c r="G3">
        <v>2021</v>
      </c>
      <c r="H3">
        <v>1.5</v>
      </c>
      <c r="I3">
        <v>1.75</v>
      </c>
    </row>
    <row r="4" spans="2:9" x14ac:dyDescent="0.25">
      <c r="G4">
        <v>2022</v>
      </c>
      <c r="H4">
        <v>1.75</v>
      </c>
      <c r="I4">
        <v>1.75</v>
      </c>
    </row>
    <row r="5" spans="2:9" x14ac:dyDescent="0.25">
      <c r="G5">
        <v>2023</v>
      </c>
      <c r="H5">
        <v>1.75</v>
      </c>
      <c r="I5">
        <v>2</v>
      </c>
    </row>
    <row r="6" spans="2:9" x14ac:dyDescent="0.25">
      <c r="G6">
        <v>2024</v>
      </c>
      <c r="H6">
        <v>2</v>
      </c>
      <c r="I6">
        <v>2</v>
      </c>
    </row>
    <row r="7" spans="2:9" x14ac:dyDescent="0.25">
      <c r="G7">
        <v>2025</v>
      </c>
      <c r="H7">
        <v>2</v>
      </c>
      <c r="I7">
        <v>2.25</v>
      </c>
    </row>
    <row r="8" spans="2:9" x14ac:dyDescent="0.25">
      <c r="G8">
        <v>2026</v>
      </c>
      <c r="H8">
        <v>2.25</v>
      </c>
      <c r="I8">
        <v>2.25</v>
      </c>
    </row>
    <row r="9" spans="2:9" x14ac:dyDescent="0.25">
      <c r="G9">
        <v>2027</v>
      </c>
      <c r="H9">
        <v>2.25</v>
      </c>
      <c r="I9">
        <v>2.5</v>
      </c>
    </row>
    <row r="10" spans="2:9" x14ac:dyDescent="0.25">
      <c r="G10">
        <v>2028</v>
      </c>
      <c r="H10">
        <v>2.5</v>
      </c>
      <c r="I10">
        <v>2.5</v>
      </c>
    </row>
  </sheetData>
  <sheetProtection algorithmName="SHA-512" hashValue="dwXBCfUl+qC5N5HXk+62JZwUkZf7ZnVC7KgU5YqInTkLdZYVna6UwLl90ryiTERoV2UlLBMuGboJrd3Xg7dMEg==" saltValue="l/PJaJc/zrsWqHCzOXfZxg==" spinCount="100000" sheet="1" objects="1" scenarios="1" selectLockedCells="1" selectUnlockedCells="1"/>
  <dataValidations disablePrompts="1" count="1">
    <dataValidation type="list" allowBlank="1" showInputMessage="1" showErrorMessage="1" sqref="B3" xr:uid="{35F79ABC-0D35-422D-830C-1FC654D05430}">
      <formula1>"Choose,2021,2022,2023,2024,2025,2026,2027,2028"</formula1>
    </dataValidation>
  </dataValidation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BFD3E-06AB-4DB3-ACF0-C3153C4CE338}">
  <sheetPr codeName="Sheet4"/>
  <dimension ref="A1:T151"/>
  <sheetViews>
    <sheetView topLeftCell="T1" zoomScale="70" zoomScaleNormal="70" workbookViewId="0">
      <selection activeCell="B2" sqref="B2"/>
    </sheetView>
  </sheetViews>
  <sheetFormatPr defaultRowHeight="15" outlineLevelCol="1" x14ac:dyDescent="0.25"/>
  <cols>
    <col min="1" max="1" width="12.140625" hidden="1" customWidth="1" outlineLevel="1"/>
    <col min="2" max="2" width="15.42578125" hidden="1" customWidth="1" outlineLevel="1"/>
    <col min="3" max="3" width="13.7109375" hidden="1" customWidth="1" outlineLevel="1"/>
    <col min="4" max="4" width="12.7109375" hidden="1" customWidth="1" outlineLevel="1"/>
    <col min="5" max="5" width="16.7109375" hidden="1" customWidth="1" outlineLevel="1"/>
    <col min="6" max="6" width="15.85546875" hidden="1" customWidth="1" outlineLevel="1"/>
    <col min="7" max="7" width="10.7109375" hidden="1" customWidth="1" outlineLevel="1"/>
    <col min="8" max="15" width="16.7109375" hidden="1" customWidth="1" outlineLevel="1"/>
    <col min="16" max="16" width="12.140625" hidden="1" customWidth="1" outlineLevel="1"/>
    <col min="17" max="18" width="12.7109375" hidden="1" customWidth="1" outlineLevel="1"/>
    <col min="19" max="19" width="12.140625" hidden="1" customWidth="1" outlineLevel="1"/>
    <col min="20" max="20" width="12.140625" bestFit="1" customWidth="1" collapsed="1"/>
    <col min="21" max="29" width="12.140625" bestFit="1" customWidth="1"/>
  </cols>
  <sheetData>
    <row r="1" spans="1:19" s="1" customFormat="1" ht="45" x14ac:dyDescent="0.25">
      <c r="A1" s="1" t="s">
        <v>0</v>
      </c>
      <c r="B1" s="1" t="s">
        <v>2</v>
      </c>
      <c r="C1" s="1" t="s">
        <v>3</v>
      </c>
      <c r="D1" s="1" t="s">
        <v>4</v>
      </c>
      <c r="E1" s="1" t="s">
        <v>5</v>
      </c>
      <c r="F1" s="1" t="s">
        <v>6</v>
      </c>
      <c r="G1" s="1" t="s">
        <v>7</v>
      </c>
      <c r="H1" s="1" t="s">
        <v>8</v>
      </c>
      <c r="I1" s="1" t="s">
        <v>10</v>
      </c>
      <c r="J1" s="1" t="s">
        <v>9</v>
      </c>
      <c r="K1" s="1" t="s">
        <v>13</v>
      </c>
      <c r="L1" s="1" t="s">
        <v>12</v>
      </c>
      <c r="M1" s="1" t="s">
        <v>14</v>
      </c>
      <c r="N1" s="1" t="s">
        <v>27</v>
      </c>
      <c r="O1" s="1" t="s">
        <v>28</v>
      </c>
      <c r="P1" s="1" t="s">
        <v>41</v>
      </c>
      <c r="Q1" s="1" t="s">
        <v>42</v>
      </c>
      <c r="R1" s="1" t="s">
        <v>44</v>
      </c>
      <c r="S1" s="1" t="s">
        <v>35</v>
      </c>
    </row>
    <row r="2" spans="1:19" x14ac:dyDescent="0.25">
      <c r="A2" t="str">
        <f>IF(EESalData[[#This Row],[Employee]]="","",EESalData[[#This Row],[Employee]])</f>
        <v/>
      </c>
      <c r="B2" s="5" t="str">
        <f>IF(EESalData[[#This Row],[Current Annual Base Salary]]="","",EESalData[[#This Row],[Current Annual Base Salary]])</f>
        <v/>
      </c>
      <c r="C2" s="4" t="str">
        <f>IF(SalAnalysis[[#This Row],[Annual Salary]]="","",SalAnalysis[[#This Row],[Annual Salary]]/52)</f>
        <v/>
      </c>
      <c r="D2" s="4" t="str">
        <f>IF(SalAnalysis[[#This Row],[Annual Salary]]="","",SalAnalysis[[#This Row],[Weekly Pay]]/(40+SalAnalysis[[#This Row],[Weekly Overtime Hours]]))</f>
        <v/>
      </c>
      <c r="E2" t="str">
        <f>IF(EESalData[[#This Row],[Estimate Hours Worked Per Week Over 40]]="","",EESalData[[#This Row],[Estimate Hours Worked Per Week Over 40]])</f>
        <v/>
      </c>
      <c r="F2" t="str">
        <f>IF(SalAnalysis[[#This Row],[Weekly Overtime Hours]]="","",52*SalAnalysis[[#This Row],[Weekly Overtime Hours]])</f>
        <v/>
      </c>
      <c r="G2" s="4" t="str">
        <f>IF(SalAnalysis[[#This Row],[Regular Hr Rate]]="","",SalAnalysis[[#This Row],[Regular Hr Rate]]*1.5)</f>
        <v/>
      </c>
      <c r="H2" s="4" t="str">
        <f>IF(SalAnalysis[[#This Row],[Employee]]="","",'Data Input'!$E$3)</f>
        <v/>
      </c>
      <c r="I2" s="4" t="str">
        <f>IF(SalAnalysis[[#This Row],[Employee]]="","",(2080*SalAnalysis[[#This Row],[Regular Hr Rate]]))</f>
        <v/>
      </c>
      <c r="J2" s="4" t="str">
        <f>IF(SalAnalysis[[#This Row],[Employee]]="","",(SalAnalysis[[#This Row],[Annual Overtime Hours]]*SalAnalysis[[#This Row],[Overtime Rate]]))</f>
        <v/>
      </c>
      <c r="K2" s="4" t="str">
        <f>IF(SalAnalysis[[#This Row],[Employee]]="","",SalAnalysis[[#This Row],[Expected Annual Non-Exempt Regular Pay]]+SalAnalysis[[#This Row],[Expected Annual Non-Exempt Overtime Pay]])</f>
        <v/>
      </c>
      <c r="L2" s="4" t="str">
        <f>IF(SalAnalysis[[#This Row],[Employee]]="","",SalAnalysis[[#This Row],[Annual Salary]]-SalAnalysis[[#This Row],[Expected Annual Non-Exempt Regular Pay]])</f>
        <v/>
      </c>
      <c r="M2" s="5" t="str">
        <f>IF(SalAnalysis[[#This Row],[Employee]]="","",SalAnalysis[[#This Row],[Minimum Exempt Salary]]-SalAnalysis[[#This Row],[Annual Salary]])</f>
        <v/>
      </c>
      <c r="N2" s="5" t="str">
        <f>Decisions[[#This Row],[Chosen Cost]]</f>
        <v/>
      </c>
      <c r="O2" s="5" t="str">
        <f>IF(SalAnalysis[[#This Row],[Employee]]="","",SalAnalysis[[#This Row],[New Pay]]-SalAnalysis[[#This Row],[Annual Salary]])</f>
        <v/>
      </c>
      <c r="P2" s="10" t="str">
        <f>IF(Decisions[[#This Row],[2021 FLSA Status]]=SalAnalysis[[#Headers],[Exempt at Threshold]],1,"")</f>
        <v/>
      </c>
      <c r="Q2" s="10" t="str">
        <f>IF(Decisions[[#This Row],[2021 FLSA Status]]=SalAnalysis[[#Headers],[Non-Exempt with OT]],1,"")</f>
        <v/>
      </c>
      <c r="R2" s="10" t="str">
        <f>IF(Decisions[[#This Row],[2021 FLSA Status]]=SalAnalysis[[#Headers],[Non-Exempt 40-hours]],1,"")</f>
        <v/>
      </c>
      <c r="S2" s="10" t="str">
        <f>IF(SalAnalysis[[#This Row],[Exempt at Threshold]]=1,"Exempt at Threshold",IF(SalAnalysis[[#This Row],[Non-Exempt with OT]]=1,"Non-Exempt with OT",IF(SalAnalysis[[#This Row],[Non-Exempt 40-hours]]=1,"Non-Exempt 40-hours","")))</f>
        <v/>
      </c>
    </row>
    <row r="3" spans="1:19" x14ac:dyDescent="0.25">
      <c r="A3" t="str">
        <f>IF(EESalData[[#This Row],[Employee]]="","",EESalData[[#This Row],[Employee]])</f>
        <v/>
      </c>
      <c r="B3" s="5" t="str">
        <f>IF(EESalData[[#This Row],[Current Annual Base Salary]]="","",EESalData[[#This Row],[Current Annual Base Salary]])</f>
        <v/>
      </c>
      <c r="C3" s="4" t="str">
        <f>IF(SalAnalysis[[#This Row],[Annual Salary]]="","",SalAnalysis[[#This Row],[Annual Salary]]/52)</f>
        <v/>
      </c>
      <c r="D3" s="4" t="str">
        <f>IF(SalAnalysis[[#This Row],[Annual Salary]]="","",SalAnalysis[[#This Row],[Weekly Pay]]/(40+SalAnalysis[[#This Row],[Weekly Overtime Hours]]))</f>
        <v/>
      </c>
      <c r="E3" t="str">
        <f>IF(EESalData[[#This Row],[Estimate Hours Worked Per Week Over 40]]="","",EESalData[[#This Row],[Estimate Hours Worked Per Week Over 40]])</f>
        <v/>
      </c>
      <c r="F3" t="str">
        <f>IF(SalAnalysis[[#This Row],[Weekly Overtime Hours]]="","",52*SalAnalysis[[#This Row],[Weekly Overtime Hours]])</f>
        <v/>
      </c>
      <c r="G3" s="4" t="str">
        <f>IF(SalAnalysis[[#This Row],[Regular Hr Rate]]="","",SalAnalysis[[#This Row],[Regular Hr Rate]]*1.5)</f>
        <v/>
      </c>
      <c r="H3" s="4" t="str">
        <f>IF(SalAnalysis[[#This Row],[Employee]]="","",'Data Input'!$E$3)</f>
        <v/>
      </c>
      <c r="I3" s="4" t="str">
        <f>IF(SalAnalysis[[#This Row],[Employee]]="","",(2080*SalAnalysis[[#This Row],[Regular Hr Rate]]))</f>
        <v/>
      </c>
      <c r="J3" s="4" t="str">
        <f>IF(SalAnalysis[[#This Row],[Employee]]="","",(SalAnalysis[[#This Row],[Annual Overtime Hours]]*SalAnalysis[[#This Row],[Overtime Rate]]))</f>
        <v/>
      </c>
      <c r="K3" s="4" t="str">
        <f>IF(SalAnalysis[[#This Row],[Employee]]="","",SalAnalysis[[#This Row],[Expected Annual Non-Exempt Regular Pay]]+SalAnalysis[[#This Row],[Expected Annual Non-Exempt Overtime Pay]])</f>
        <v/>
      </c>
      <c r="L3" s="4" t="str">
        <f>IF(SalAnalysis[[#This Row],[Employee]]="","",SalAnalysis[[#This Row],[Annual Salary]]-SalAnalysis[[#This Row],[Expected Annual Non-Exempt Regular Pay]])</f>
        <v/>
      </c>
      <c r="M3" s="5" t="str">
        <f>IF(SalAnalysis[[#This Row],[Employee]]="","",SalAnalysis[[#This Row],[Minimum Exempt Salary]]-SalAnalysis[[#This Row],[Annual Salary]])</f>
        <v/>
      </c>
      <c r="N3" s="5" t="str">
        <f>Decisions[[#This Row],[Chosen Cost]]</f>
        <v/>
      </c>
      <c r="O3" s="5" t="str">
        <f>IF(SalAnalysis[[#This Row],[Employee]]="","",SalAnalysis[[#This Row],[New Pay]]-SalAnalysis[[#This Row],[Annual Salary]])</f>
        <v/>
      </c>
      <c r="P3" s="10" t="str">
        <f>IF(Decisions[[#This Row],[2021 FLSA Status]]=SalAnalysis[[#Headers],[Exempt at Threshold]],1,"")</f>
        <v/>
      </c>
      <c r="Q3" s="10" t="str">
        <f>IF(Decisions[[#This Row],[2021 FLSA Status]]=SalAnalysis[[#Headers],[Non-Exempt with OT]],1,"")</f>
        <v/>
      </c>
      <c r="R3" s="10" t="str">
        <f>IF(Decisions[[#This Row],[2021 FLSA Status]]=SalAnalysis[[#Headers],[Non-Exempt 40-hours]],1,"")</f>
        <v/>
      </c>
      <c r="S3" s="10" t="str">
        <f>IF(SalAnalysis[[#This Row],[Exempt at Threshold]]=1,"Exempt at Threshold",IF(SalAnalysis[[#This Row],[Non-Exempt with OT]]=1,"Non-Exempt with OT",IF(SalAnalysis[[#This Row],[Non-Exempt 40-hours]]=1,"Non-Exempt 40-hours","")))</f>
        <v/>
      </c>
    </row>
    <row r="4" spans="1:19" x14ac:dyDescent="0.25">
      <c r="A4" t="str">
        <f>IF(EESalData[[#This Row],[Employee]]="","",EESalData[[#This Row],[Employee]])</f>
        <v/>
      </c>
      <c r="B4" s="5" t="str">
        <f>IF(EESalData[[#This Row],[Current Annual Base Salary]]="","",EESalData[[#This Row],[Current Annual Base Salary]])</f>
        <v/>
      </c>
      <c r="C4" s="4" t="str">
        <f>IF(SalAnalysis[[#This Row],[Annual Salary]]="","",SalAnalysis[[#This Row],[Annual Salary]]/52)</f>
        <v/>
      </c>
      <c r="D4" s="4" t="str">
        <f>IF(SalAnalysis[[#This Row],[Annual Salary]]="","",SalAnalysis[[#This Row],[Weekly Pay]]/(40+SalAnalysis[[#This Row],[Weekly Overtime Hours]]))</f>
        <v/>
      </c>
      <c r="E4" t="str">
        <f>IF(EESalData[[#This Row],[Estimate Hours Worked Per Week Over 40]]="","",EESalData[[#This Row],[Estimate Hours Worked Per Week Over 40]])</f>
        <v/>
      </c>
      <c r="F4" t="str">
        <f>IF(SalAnalysis[[#This Row],[Weekly Overtime Hours]]="","",52*SalAnalysis[[#This Row],[Weekly Overtime Hours]])</f>
        <v/>
      </c>
      <c r="G4" s="4" t="str">
        <f>IF(SalAnalysis[[#This Row],[Regular Hr Rate]]="","",SalAnalysis[[#This Row],[Regular Hr Rate]]*1.5)</f>
        <v/>
      </c>
      <c r="H4" s="4" t="str">
        <f>IF(SalAnalysis[[#This Row],[Employee]]="","",'Data Input'!$E$3)</f>
        <v/>
      </c>
      <c r="I4" s="4" t="str">
        <f>IF(SalAnalysis[[#This Row],[Employee]]="","",(2080*SalAnalysis[[#This Row],[Regular Hr Rate]]))</f>
        <v/>
      </c>
      <c r="J4" s="4" t="str">
        <f>IF(SalAnalysis[[#This Row],[Employee]]="","",(SalAnalysis[[#This Row],[Annual Overtime Hours]]*SalAnalysis[[#This Row],[Overtime Rate]]))</f>
        <v/>
      </c>
      <c r="K4" s="4" t="str">
        <f>IF(SalAnalysis[[#This Row],[Employee]]="","",SalAnalysis[[#This Row],[Expected Annual Non-Exempt Regular Pay]]+SalAnalysis[[#This Row],[Expected Annual Non-Exempt Overtime Pay]])</f>
        <v/>
      </c>
      <c r="L4" s="4" t="str">
        <f>IF(SalAnalysis[[#This Row],[Employee]]="","",SalAnalysis[[#This Row],[Annual Salary]]-SalAnalysis[[#This Row],[Expected Annual Non-Exempt Regular Pay]])</f>
        <v/>
      </c>
      <c r="M4" s="5" t="str">
        <f>IF(SalAnalysis[[#This Row],[Employee]]="","",SalAnalysis[[#This Row],[Minimum Exempt Salary]]-SalAnalysis[[#This Row],[Annual Salary]])</f>
        <v/>
      </c>
      <c r="N4" s="5" t="str">
        <f>Decisions[[#This Row],[Chosen Cost]]</f>
        <v/>
      </c>
      <c r="O4" s="5" t="str">
        <f>IF(SalAnalysis[[#This Row],[Employee]]="","",SalAnalysis[[#This Row],[New Pay]]-SalAnalysis[[#This Row],[Annual Salary]])</f>
        <v/>
      </c>
      <c r="P4" s="10" t="str">
        <f>IF(Decisions[[#This Row],[2021 FLSA Status]]=SalAnalysis[[#Headers],[Exempt at Threshold]],1,"")</f>
        <v/>
      </c>
      <c r="Q4" s="10" t="str">
        <f>IF(Decisions[[#This Row],[2021 FLSA Status]]=SalAnalysis[[#Headers],[Non-Exempt with OT]],1,"")</f>
        <v/>
      </c>
      <c r="R4" s="10" t="str">
        <f>IF(Decisions[[#This Row],[2021 FLSA Status]]=SalAnalysis[[#Headers],[Non-Exempt 40-hours]],1,"")</f>
        <v/>
      </c>
      <c r="S4" s="10" t="str">
        <f>IF(SalAnalysis[[#This Row],[Exempt at Threshold]]=1,"Exempt at Threshold",IF(SalAnalysis[[#This Row],[Non-Exempt with OT]]=1,"Non-Exempt with OT",IF(SalAnalysis[[#This Row],[Non-Exempt 40-hours]]=1,"Non-Exempt 40-hours","")))</f>
        <v/>
      </c>
    </row>
    <row r="5" spans="1:19" x14ac:dyDescent="0.25">
      <c r="A5" t="str">
        <f>IF(EESalData[[#This Row],[Employee]]="","",EESalData[[#This Row],[Employee]])</f>
        <v/>
      </c>
      <c r="B5" s="5" t="str">
        <f>IF(EESalData[[#This Row],[Current Annual Base Salary]]="","",EESalData[[#This Row],[Current Annual Base Salary]])</f>
        <v/>
      </c>
      <c r="C5" s="4" t="str">
        <f>IF(SalAnalysis[[#This Row],[Annual Salary]]="","",SalAnalysis[[#This Row],[Annual Salary]]/52)</f>
        <v/>
      </c>
      <c r="D5" s="4" t="str">
        <f>IF(SalAnalysis[[#This Row],[Annual Salary]]="","",SalAnalysis[[#This Row],[Weekly Pay]]/(40+SalAnalysis[[#This Row],[Weekly Overtime Hours]]))</f>
        <v/>
      </c>
      <c r="E5" t="str">
        <f>IF(EESalData[[#This Row],[Estimate Hours Worked Per Week Over 40]]="","",EESalData[[#This Row],[Estimate Hours Worked Per Week Over 40]])</f>
        <v/>
      </c>
      <c r="F5" t="str">
        <f>IF(SalAnalysis[[#This Row],[Weekly Overtime Hours]]="","",52*SalAnalysis[[#This Row],[Weekly Overtime Hours]])</f>
        <v/>
      </c>
      <c r="G5" s="4" t="str">
        <f>IF(SalAnalysis[[#This Row],[Regular Hr Rate]]="","",SalAnalysis[[#This Row],[Regular Hr Rate]]*1.5)</f>
        <v/>
      </c>
      <c r="H5" s="4" t="str">
        <f>IF(SalAnalysis[[#This Row],[Employee]]="","",'Data Input'!$E$3)</f>
        <v/>
      </c>
      <c r="I5" s="4" t="str">
        <f>IF(SalAnalysis[[#This Row],[Employee]]="","",(2080*SalAnalysis[[#This Row],[Regular Hr Rate]]))</f>
        <v/>
      </c>
      <c r="J5" s="4" t="str">
        <f>IF(SalAnalysis[[#This Row],[Employee]]="","",(SalAnalysis[[#This Row],[Annual Overtime Hours]]*SalAnalysis[[#This Row],[Overtime Rate]]))</f>
        <v/>
      </c>
      <c r="K5" s="4" t="str">
        <f>IF(SalAnalysis[[#This Row],[Employee]]="","",SalAnalysis[[#This Row],[Expected Annual Non-Exempt Regular Pay]]+SalAnalysis[[#This Row],[Expected Annual Non-Exempt Overtime Pay]])</f>
        <v/>
      </c>
      <c r="L5" s="4" t="str">
        <f>IF(SalAnalysis[[#This Row],[Employee]]="","",SalAnalysis[[#This Row],[Annual Salary]]-SalAnalysis[[#This Row],[Expected Annual Non-Exempt Regular Pay]])</f>
        <v/>
      </c>
      <c r="M5" s="5" t="str">
        <f>IF(SalAnalysis[[#This Row],[Employee]]="","",SalAnalysis[[#This Row],[Minimum Exempt Salary]]-SalAnalysis[[#This Row],[Annual Salary]])</f>
        <v/>
      </c>
      <c r="N5" s="5" t="str">
        <f>Decisions[[#This Row],[Chosen Cost]]</f>
        <v/>
      </c>
      <c r="O5" s="5" t="str">
        <f>IF(SalAnalysis[[#This Row],[Employee]]="","",SalAnalysis[[#This Row],[New Pay]]-SalAnalysis[[#This Row],[Annual Salary]])</f>
        <v/>
      </c>
      <c r="P5" s="10" t="str">
        <f>IF(Decisions[[#This Row],[2021 FLSA Status]]=SalAnalysis[[#Headers],[Exempt at Threshold]],1,"")</f>
        <v/>
      </c>
      <c r="Q5" s="10" t="str">
        <f>IF(Decisions[[#This Row],[2021 FLSA Status]]=SalAnalysis[[#Headers],[Non-Exempt with OT]],1,"")</f>
        <v/>
      </c>
      <c r="R5" s="10" t="str">
        <f>IF(Decisions[[#This Row],[2021 FLSA Status]]=SalAnalysis[[#Headers],[Non-Exempt 40-hours]],1,"")</f>
        <v/>
      </c>
      <c r="S5" s="10" t="str">
        <f>IF(SalAnalysis[[#This Row],[Exempt at Threshold]]=1,"Exempt at Threshold",IF(SalAnalysis[[#This Row],[Non-Exempt with OT]]=1,"Non-Exempt with OT",IF(SalAnalysis[[#This Row],[Non-Exempt 40-hours]]=1,"Non-Exempt 40-hours","")))</f>
        <v/>
      </c>
    </row>
    <row r="6" spans="1:19" x14ac:dyDescent="0.25">
      <c r="A6" t="str">
        <f>IF(EESalData[[#This Row],[Employee]]="","",EESalData[[#This Row],[Employee]])</f>
        <v/>
      </c>
      <c r="B6" s="5" t="str">
        <f>IF(EESalData[[#This Row],[Current Annual Base Salary]]="","",EESalData[[#This Row],[Current Annual Base Salary]])</f>
        <v/>
      </c>
      <c r="C6" s="4" t="str">
        <f>IF(SalAnalysis[[#This Row],[Annual Salary]]="","",SalAnalysis[[#This Row],[Annual Salary]]/52)</f>
        <v/>
      </c>
      <c r="D6" s="4" t="str">
        <f>IF(SalAnalysis[[#This Row],[Annual Salary]]="","",SalAnalysis[[#This Row],[Weekly Pay]]/(40+SalAnalysis[[#This Row],[Weekly Overtime Hours]]))</f>
        <v/>
      </c>
      <c r="E6" t="str">
        <f>IF(EESalData[[#This Row],[Estimate Hours Worked Per Week Over 40]]="","",EESalData[[#This Row],[Estimate Hours Worked Per Week Over 40]])</f>
        <v/>
      </c>
      <c r="F6" t="str">
        <f>IF(SalAnalysis[[#This Row],[Weekly Overtime Hours]]="","",52*SalAnalysis[[#This Row],[Weekly Overtime Hours]])</f>
        <v/>
      </c>
      <c r="G6" s="4" t="str">
        <f>IF(SalAnalysis[[#This Row],[Regular Hr Rate]]="","",SalAnalysis[[#This Row],[Regular Hr Rate]]*1.5)</f>
        <v/>
      </c>
      <c r="H6" s="4" t="str">
        <f>IF(SalAnalysis[[#This Row],[Employee]]="","",'Data Input'!$E$3)</f>
        <v/>
      </c>
      <c r="I6" s="4" t="str">
        <f>IF(SalAnalysis[[#This Row],[Employee]]="","",(2080*SalAnalysis[[#This Row],[Regular Hr Rate]]))</f>
        <v/>
      </c>
      <c r="J6" s="4" t="str">
        <f>IF(SalAnalysis[[#This Row],[Employee]]="","",(SalAnalysis[[#This Row],[Annual Overtime Hours]]*SalAnalysis[[#This Row],[Overtime Rate]]))</f>
        <v/>
      </c>
      <c r="K6" s="4" t="str">
        <f>IF(SalAnalysis[[#This Row],[Employee]]="","",SalAnalysis[[#This Row],[Expected Annual Non-Exempt Regular Pay]]+SalAnalysis[[#This Row],[Expected Annual Non-Exempt Overtime Pay]])</f>
        <v/>
      </c>
      <c r="L6" s="4" t="str">
        <f>IF(SalAnalysis[[#This Row],[Employee]]="","",SalAnalysis[[#This Row],[Annual Salary]]-SalAnalysis[[#This Row],[Expected Annual Non-Exempt Regular Pay]])</f>
        <v/>
      </c>
      <c r="M6" s="5" t="str">
        <f>IF(SalAnalysis[[#This Row],[Employee]]="","",SalAnalysis[[#This Row],[Minimum Exempt Salary]]-SalAnalysis[[#This Row],[Annual Salary]])</f>
        <v/>
      </c>
      <c r="N6" s="5" t="str">
        <f>Decisions[[#This Row],[Chosen Cost]]</f>
        <v/>
      </c>
      <c r="O6" s="5" t="str">
        <f>IF(SalAnalysis[[#This Row],[Employee]]="","",SalAnalysis[[#This Row],[New Pay]]-SalAnalysis[[#This Row],[Annual Salary]])</f>
        <v/>
      </c>
      <c r="P6" s="10" t="str">
        <f>IF(Decisions[[#This Row],[2021 FLSA Status]]=SalAnalysis[[#Headers],[Exempt at Threshold]],1,"")</f>
        <v/>
      </c>
      <c r="Q6" s="10" t="str">
        <f>IF(Decisions[[#This Row],[2021 FLSA Status]]=SalAnalysis[[#Headers],[Non-Exempt with OT]],1,"")</f>
        <v/>
      </c>
      <c r="R6" s="10" t="str">
        <f>IF(Decisions[[#This Row],[2021 FLSA Status]]=SalAnalysis[[#Headers],[Non-Exempt 40-hours]],1,"")</f>
        <v/>
      </c>
      <c r="S6" s="10" t="str">
        <f>IF(SalAnalysis[[#This Row],[Exempt at Threshold]]=1,"Exempt at Threshold",IF(SalAnalysis[[#This Row],[Non-Exempt with OT]]=1,"Non-Exempt with OT",IF(SalAnalysis[[#This Row],[Non-Exempt 40-hours]]=1,"Non-Exempt 40-hours","")))</f>
        <v/>
      </c>
    </row>
    <row r="7" spans="1:19" x14ac:dyDescent="0.25">
      <c r="A7" t="str">
        <f>IF(EESalData[[#This Row],[Employee]]="","",EESalData[[#This Row],[Employee]])</f>
        <v/>
      </c>
      <c r="B7" s="5" t="str">
        <f>IF(EESalData[[#This Row],[Current Annual Base Salary]]="","",EESalData[[#This Row],[Current Annual Base Salary]])</f>
        <v/>
      </c>
      <c r="C7" s="4" t="str">
        <f>IF(SalAnalysis[[#This Row],[Annual Salary]]="","",SalAnalysis[[#This Row],[Annual Salary]]/52)</f>
        <v/>
      </c>
      <c r="D7" s="4" t="str">
        <f>IF(SalAnalysis[[#This Row],[Annual Salary]]="","",SalAnalysis[[#This Row],[Weekly Pay]]/(40+SalAnalysis[[#This Row],[Weekly Overtime Hours]]))</f>
        <v/>
      </c>
      <c r="E7" t="str">
        <f>IF(EESalData[[#This Row],[Estimate Hours Worked Per Week Over 40]]="","",EESalData[[#This Row],[Estimate Hours Worked Per Week Over 40]])</f>
        <v/>
      </c>
      <c r="F7" t="str">
        <f>IF(SalAnalysis[[#This Row],[Weekly Overtime Hours]]="","",52*SalAnalysis[[#This Row],[Weekly Overtime Hours]])</f>
        <v/>
      </c>
      <c r="G7" s="4" t="str">
        <f>IF(SalAnalysis[[#This Row],[Regular Hr Rate]]="","",SalAnalysis[[#This Row],[Regular Hr Rate]]*1.5)</f>
        <v/>
      </c>
      <c r="H7" s="4" t="str">
        <f>IF(SalAnalysis[[#This Row],[Employee]]="","",'Data Input'!$E$3)</f>
        <v/>
      </c>
      <c r="I7" s="4" t="str">
        <f>IF(SalAnalysis[[#This Row],[Employee]]="","",(2080*SalAnalysis[[#This Row],[Regular Hr Rate]]))</f>
        <v/>
      </c>
      <c r="J7" s="4" t="str">
        <f>IF(SalAnalysis[[#This Row],[Employee]]="","",(SalAnalysis[[#This Row],[Annual Overtime Hours]]*SalAnalysis[[#This Row],[Overtime Rate]]))</f>
        <v/>
      </c>
      <c r="K7" s="4" t="str">
        <f>IF(SalAnalysis[[#This Row],[Employee]]="","",SalAnalysis[[#This Row],[Expected Annual Non-Exempt Regular Pay]]+SalAnalysis[[#This Row],[Expected Annual Non-Exempt Overtime Pay]])</f>
        <v/>
      </c>
      <c r="L7" s="4" t="str">
        <f>IF(SalAnalysis[[#This Row],[Employee]]="","",SalAnalysis[[#This Row],[Annual Salary]]-SalAnalysis[[#This Row],[Expected Annual Non-Exempt Regular Pay]])</f>
        <v/>
      </c>
      <c r="M7" s="5" t="str">
        <f>IF(SalAnalysis[[#This Row],[Employee]]="","",SalAnalysis[[#This Row],[Minimum Exempt Salary]]-SalAnalysis[[#This Row],[Annual Salary]])</f>
        <v/>
      </c>
      <c r="N7" s="5" t="str">
        <f>Decisions[[#This Row],[Chosen Cost]]</f>
        <v/>
      </c>
      <c r="O7" s="5" t="str">
        <f>IF(SalAnalysis[[#This Row],[Employee]]="","",SalAnalysis[[#This Row],[New Pay]]-SalAnalysis[[#This Row],[Annual Salary]])</f>
        <v/>
      </c>
      <c r="P7" s="10" t="str">
        <f>IF(Decisions[[#This Row],[2021 FLSA Status]]=SalAnalysis[[#Headers],[Exempt at Threshold]],1,"")</f>
        <v/>
      </c>
      <c r="Q7" s="10" t="str">
        <f>IF(Decisions[[#This Row],[2021 FLSA Status]]=SalAnalysis[[#Headers],[Non-Exempt with OT]],1,"")</f>
        <v/>
      </c>
      <c r="R7" s="10" t="str">
        <f>IF(Decisions[[#This Row],[2021 FLSA Status]]=SalAnalysis[[#Headers],[Non-Exempt 40-hours]],1,"")</f>
        <v/>
      </c>
      <c r="S7" s="10" t="str">
        <f>IF(SalAnalysis[[#This Row],[Exempt at Threshold]]=1,"Exempt at Threshold",IF(SalAnalysis[[#This Row],[Non-Exempt with OT]]=1,"Non-Exempt with OT",IF(SalAnalysis[[#This Row],[Non-Exempt 40-hours]]=1,"Non-Exempt 40-hours","")))</f>
        <v/>
      </c>
    </row>
    <row r="8" spans="1:19" x14ac:dyDescent="0.25">
      <c r="A8" t="str">
        <f>IF(EESalData[[#This Row],[Employee]]="","",EESalData[[#This Row],[Employee]])</f>
        <v/>
      </c>
      <c r="B8" s="5" t="str">
        <f>IF(EESalData[[#This Row],[Current Annual Base Salary]]="","",EESalData[[#This Row],[Current Annual Base Salary]])</f>
        <v/>
      </c>
      <c r="C8" s="4" t="str">
        <f>IF(SalAnalysis[[#This Row],[Annual Salary]]="","",SalAnalysis[[#This Row],[Annual Salary]]/52)</f>
        <v/>
      </c>
      <c r="D8" s="4" t="str">
        <f>IF(SalAnalysis[[#This Row],[Annual Salary]]="","",SalAnalysis[[#This Row],[Weekly Pay]]/(40+SalAnalysis[[#This Row],[Weekly Overtime Hours]]))</f>
        <v/>
      </c>
      <c r="E8" t="str">
        <f>IF(EESalData[[#This Row],[Estimate Hours Worked Per Week Over 40]]="","",EESalData[[#This Row],[Estimate Hours Worked Per Week Over 40]])</f>
        <v/>
      </c>
      <c r="F8" t="str">
        <f>IF(SalAnalysis[[#This Row],[Weekly Overtime Hours]]="","",52*SalAnalysis[[#This Row],[Weekly Overtime Hours]])</f>
        <v/>
      </c>
      <c r="G8" s="4" t="str">
        <f>IF(SalAnalysis[[#This Row],[Regular Hr Rate]]="","",SalAnalysis[[#This Row],[Regular Hr Rate]]*1.5)</f>
        <v/>
      </c>
      <c r="H8" s="4" t="str">
        <f>IF(SalAnalysis[[#This Row],[Employee]]="","",'Data Input'!$E$3)</f>
        <v/>
      </c>
      <c r="I8" s="4" t="str">
        <f>IF(SalAnalysis[[#This Row],[Employee]]="","",(2080*SalAnalysis[[#This Row],[Regular Hr Rate]]))</f>
        <v/>
      </c>
      <c r="J8" s="4" t="str">
        <f>IF(SalAnalysis[[#This Row],[Employee]]="","",(SalAnalysis[[#This Row],[Annual Overtime Hours]]*SalAnalysis[[#This Row],[Overtime Rate]]))</f>
        <v/>
      </c>
      <c r="K8" s="4" t="str">
        <f>IF(SalAnalysis[[#This Row],[Employee]]="","",SalAnalysis[[#This Row],[Expected Annual Non-Exempt Regular Pay]]+SalAnalysis[[#This Row],[Expected Annual Non-Exempt Overtime Pay]])</f>
        <v/>
      </c>
      <c r="L8" s="4" t="str">
        <f>IF(SalAnalysis[[#This Row],[Employee]]="","",SalAnalysis[[#This Row],[Annual Salary]]-SalAnalysis[[#This Row],[Expected Annual Non-Exempt Regular Pay]])</f>
        <v/>
      </c>
      <c r="M8" s="5" t="str">
        <f>IF(SalAnalysis[[#This Row],[Employee]]="","",SalAnalysis[[#This Row],[Minimum Exempt Salary]]-SalAnalysis[[#This Row],[Annual Salary]])</f>
        <v/>
      </c>
      <c r="N8" s="5" t="str">
        <f>Decisions[[#This Row],[Chosen Cost]]</f>
        <v/>
      </c>
      <c r="O8" s="5" t="str">
        <f>IF(SalAnalysis[[#This Row],[Employee]]="","",SalAnalysis[[#This Row],[New Pay]]-SalAnalysis[[#This Row],[Annual Salary]])</f>
        <v/>
      </c>
      <c r="P8" s="10" t="str">
        <f>IF(Decisions[[#This Row],[2021 FLSA Status]]=SalAnalysis[[#Headers],[Exempt at Threshold]],1,"")</f>
        <v/>
      </c>
      <c r="Q8" s="10" t="str">
        <f>IF(Decisions[[#This Row],[2021 FLSA Status]]=SalAnalysis[[#Headers],[Non-Exempt with OT]],1,"")</f>
        <v/>
      </c>
      <c r="R8" s="10" t="str">
        <f>IF(Decisions[[#This Row],[2021 FLSA Status]]=SalAnalysis[[#Headers],[Non-Exempt 40-hours]],1,"")</f>
        <v/>
      </c>
      <c r="S8" s="10" t="str">
        <f>IF(SalAnalysis[[#This Row],[Exempt at Threshold]]=1,"Exempt at Threshold",IF(SalAnalysis[[#This Row],[Non-Exempt with OT]]=1,"Non-Exempt with OT",IF(SalAnalysis[[#This Row],[Non-Exempt 40-hours]]=1,"Non-Exempt 40-hours","")))</f>
        <v/>
      </c>
    </row>
    <row r="9" spans="1:19" x14ac:dyDescent="0.25">
      <c r="A9" t="str">
        <f>IF(EESalData[[#This Row],[Employee]]="","",EESalData[[#This Row],[Employee]])</f>
        <v/>
      </c>
      <c r="B9" s="5" t="str">
        <f>IF(EESalData[[#This Row],[Current Annual Base Salary]]="","",EESalData[[#This Row],[Current Annual Base Salary]])</f>
        <v/>
      </c>
      <c r="C9" s="4" t="str">
        <f>IF(SalAnalysis[[#This Row],[Annual Salary]]="","",SalAnalysis[[#This Row],[Annual Salary]]/52)</f>
        <v/>
      </c>
      <c r="D9" s="4" t="str">
        <f>IF(SalAnalysis[[#This Row],[Annual Salary]]="","",SalAnalysis[[#This Row],[Weekly Pay]]/(40+SalAnalysis[[#This Row],[Weekly Overtime Hours]]))</f>
        <v/>
      </c>
      <c r="E9" t="str">
        <f>IF(EESalData[[#This Row],[Estimate Hours Worked Per Week Over 40]]="","",EESalData[[#This Row],[Estimate Hours Worked Per Week Over 40]])</f>
        <v/>
      </c>
      <c r="F9" t="str">
        <f>IF(SalAnalysis[[#This Row],[Weekly Overtime Hours]]="","",52*SalAnalysis[[#This Row],[Weekly Overtime Hours]])</f>
        <v/>
      </c>
      <c r="G9" s="4" t="str">
        <f>IF(SalAnalysis[[#This Row],[Regular Hr Rate]]="","",SalAnalysis[[#This Row],[Regular Hr Rate]]*1.5)</f>
        <v/>
      </c>
      <c r="H9" s="4" t="str">
        <f>IF(SalAnalysis[[#This Row],[Employee]]="","",'Data Input'!$E$3)</f>
        <v/>
      </c>
      <c r="I9" s="4" t="str">
        <f>IF(SalAnalysis[[#This Row],[Employee]]="","",(2080*SalAnalysis[[#This Row],[Regular Hr Rate]]))</f>
        <v/>
      </c>
      <c r="J9" s="4" t="str">
        <f>IF(SalAnalysis[[#This Row],[Employee]]="","",(SalAnalysis[[#This Row],[Annual Overtime Hours]]*SalAnalysis[[#This Row],[Overtime Rate]]))</f>
        <v/>
      </c>
      <c r="K9" s="4" t="str">
        <f>IF(SalAnalysis[[#This Row],[Employee]]="","",SalAnalysis[[#This Row],[Expected Annual Non-Exempt Regular Pay]]+SalAnalysis[[#This Row],[Expected Annual Non-Exempt Overtime Pay]])</f>
        <v/>
      </c>
      <c r="L9" s="4" t="str">
        <f>IF(SalAnalysis[[#This Row],[Employee]]="","",SalAnalysis[[#This Row],[Annual Salary]]-SalAnalysis[[#This Row],[Expected Annual Non-Exempt Regular Pay]])</f>
        <v/>
      </c>
      <c r="M9" s="5" t="str">
        <f>IF(SalAnalysis[[#This Row],[Employee]]="","",SalAnalysis[[#This Row],[Minimum Exempt Salary]]-SalAnalysis[[#This Row],[Annual Salary]])</f>
        <v/>
      </c>
      <c r="N9" s="5" t="str">
        <f>Decisions[[#This Row],[Chosen Cost]]</f>
        <v/>
      </c>
      <c r="O9" s="5" t="str">
        <f>IF(SalAnalysis[[#This Row],[Employee]]="","",SalAnalysis[[#This Row],[New Pay]]-SalAnalysis[[#This Row],[Annual Salary]])</f>
        <v/>
      </c>
      <c r="P9" s="10" t="str">
        <f>IF(Decisions[[#This Row],[2021 FLSA Status]]=SalAnalysis[[#Headers],[Exempt at Threshold]],1,"")</f>
        <v/>
      </c>
      <c r="Q9" s="10" t="str">
        <f>IF(Decisions[[#This Row],[2021 FLSA Status]]=SalAnalysis[[#Headers],[Non-Exempt with OT]],1,"")</f>
        <v/>
      </c>
      <c r="R9" s="10" t="str">
        <f>IF(Decisions[[#This Row],[2021 FLSA Status]]=SalAnalysis[[#Headers],[Non-Exempt 40-hours]],1,"")</f>
        <v/>
      </c>
      <c r="S9" s="10" t="str">
        <f>IF(SalAnalysis[[#This Row],[Exempt at Threshold]]=1,"Exempt at Threshold",IF(SalAnalysis[[#This Row],[Non-Exempt with OT]]=1,"Non-Exempt with OT",IF(SalAnalysis[[#This Row],[Non-Exempt 40-hours]]=1,"Non-Exempt 40-hours","")))</f>
        <v/>
      </c>
    </row>
    <row r="10" spans="1:19" x14ac:dyDescent="0.25">
      <c r="A10" t="str">
        <f>IF(EESalData[[#This Row],[Employee]]="","",EESalData[[#This Row],[Employee]])</f>
        <v/>
      </c>
      <c r="B10" s="5" t="str">
        <f>IF(EESalData[[#This Row],[Current Annual Base Salary]]="","",EESalData[[#This Row],[Current Annual Base Salary]])</f>
        <v/>
      </c>
      <c r="C10" s="4" t="str">
        <f>IF(SalAnalysis[[#This Row],[Annual Salary]]="","",SalAnalysis[[#This Row],[Annual Salary]]/52)</f>
        <v/>
      </c>
      <c r="D10" s="4" t="str">
        <f>IF(SalAnalysis[[#This Row],[Annual Salary]]="","",SalAnalysis[[#This Row],[Weekly Pay]]/(40+SalAnalysis[[#This Row],[Weekly Overtime Hours]]))</f>
        <v/>
      </c>
      <c r="E10" t="str">
        <f>IF(EESalData[[#This Row],[Estimate Hours Worked Per Week Over 40]]="","",EESalData[[#This Row],[Estimate Hours Worked Per Week Over 40]])</f>
        <v/>
      </c>
      <c r="F10" t="str">
        <f>IF(SalAnalysis[[#This Row],[Weekly Overtime Hours]]="","",52*SalAnalysis[[#This Row],[Weekly Overtime Hours]])</f>
        <v/>
      </c>
      <c r="G10" s="4" t="str">
        <f>IF(SalAnalysis[[#This Row],[Regular Hr Rate]]="","",SalAnalysis[[#This Row],[Regular Hr Rate]]*1.5)</f>
        <v/>
      </c>
      <c r="H10" s="4" t="str">
        <f>IF(SalAnalysis[[#This Row],[Employee]]="","",'Data Input'!$E$3)</f>
        <v/>
      </c>
      <c r="I10" s="4" t="str">
        <f>IF(SalAnalysis[[#This Row],[Employee]]="","",(2080*SalAnalysis[[#This Row],[Regular Hr Rate]]))</f>
        <v/>
      </c>
      <c r="J10" s="4" t="str">
        <f>IF(SalAnalysis[[#This Row],[Employee]]="","",(SalAnalysis[[#This Row],[Annual Overtime Hours]]*SalAnalysis[[#This Row],[Overtime Rate]]))</f>
        <v/>
      </c>
      <c r="K10" s="4" t="str">
        <f>IF(SalAnalysis[[#This Row],[Employee]]="","",SalAnalysis[[#This Row],[Expected Annual Non-Exempt Regular Pay]]+SalAnalysis[[#This Row],[Expected Annual Non-Exempt Overtime Pay]])</f>
        <v/>
      </c>
      <c r="L10" s="4" t="str">
        <f>IF(SalAnalysis[[#This Row],[Employee]]="","",SalAnalysis[[#This Row],[Annual Salary]]-SalAnalysis[[#This Row],[Expected Annual Non-Exempt Regular Pay]])</f>
        <v/>
      </c>
      <c r="M10" s="5" t="str">
        <f>IF(SalAnalysis[[#This Row],[Employee]]="","",SalAnalysis[[#This Row],[Minimum Exempt Salary]]-SalAnalysis[[#This Row],[Annual Salary]])</f>
        <v/>
      </c>
      <c r="N10" s="5" t="str">
        <f>Decisions[[#This Row],[Chosen Cost]]</f>
        <v/>
      </c>
      <c r="O10" s="5" t="str">
        <f>IF(SalAnalysis[[#This Row],[Employee]]="","",SalAnalysis[[#This Row],[New Pay]]-SalAnalysis[[#This Row],[Annual Salary]])</f>
        <v/>
      </c>
      <c r="P10" s="10" t="str">
        <f>IF(Decisions[[#This Row],[2021 FLSA Status]]=SalAnalysis[[#Headers],[Exempt at Threshold]],1,"")</f>
        <v/>
      </c>
      <c r="Q10" s="10" t="str">
        <f>IF(Decisions[[#This Row],[2021 FLSA Status]]=SalAnalysis[[#Headers],[Non-Exempt with OT]],1,"")</f>
        <v/>
      </c>
      <c r="R10" s="10" t="str">
        <f>IF(Decisions[[#This Row],[2021 FLSA Status]]=SalAnalysis[[#Headers],[Non-Exempt 40-hours]],1,"")</f>
        <v/>
      </c>
      <c r="S10" s="10" t="str">
        <f>IF(SalAnalysis[[#This Row],[Exempt at Threshold]]=1,"Exempt at Threshold",IF(SalAnalysis[[#This Row],[Non-Exempt with OT]]=1,"Non-Exempt with OT",IF(SalAnalysis[[#This Row],[Non-Exempt 40-hours]]=1,"Non-Exempt 40-hours","")))</f>
        <v/>
      </c>
    </row>
    <row r="11" spans="1:19" x14ac:dyDescent="0.25">
      <c r="A11" t="str">
        <f>IF(EESalData[[#This Row],[Employee]]="","",EESalData[[#This Row],[Employee]])</f>
        <v/>
      </c>
      <c r="B11" s="5" t="str">
        <f>IF(EESalData[[#This Row],[Current Annual Base Salary]]="","",EESalData[[#This Row],[Current Annual Base Salary]])</f>
        <v/>
      </c>
      <c r="C11" s="4" t="str">
        <f>IF(SalAnalysis[[#This Row],[Annual Salary]]="","",SalAnalysis[[#This Row],[Annual Salary]]/52)</f>
        <v/>
      </c>
      <c r="D11" s="4" t="str">
        <f>IF(SalAnalysis[[#This Row],[Annual Salary]]="","",SalAnalysis[[#This Row],[Weekly Pay]]/(40+SalAnalysis[[#This Row],[Weekly Overtime Hours]]))</f>
        <v/>
      </c>
      <c r="E11" t="str">
        <f>IF(EESalData[[#This Row],[Estimate Hours Worked Per Week Over 40]]="","",EESalData[[#This Row],[Estimate Hours Worked Per Week Over 40]])</f>
        <v/>
      </c>
      <c r="F11" t="str">
        <f>IF(SalAnalysis[[#This Row],[Weekly Overtime Hours]]="","",52*SalAnalysis[[#This Row],[Weekly Overtime Hours]])</f>
        <v/>
      </c>
      <c r="G11" s="4" t="str">
        <f>IF(SalAnalysis[[#This Row],[Regular Hr Rate]]="","",SalAnalysis[[#This Row],[Regular Hr Rate]]*1.5)</f>
        <v/>
      </c>
      <c r="H11" s="4" t="str">
        <f>IF(SalAnalysis[[#This Row],[Employee]]="","",'Data Input'!$E$3)</f>
        <v/>
      </c>
      <c r="I11" s="4" t="str">
        <f>IF(SalAnalysis[[#This Row],[Employee]]="","",(2080*SalAnalysis[[#This Row],[Regular Hr Rate]]))</f>
        <v/>
      </c>
      <c r="J11" s="4" t="str">
        <f>IF(SalAnalysis[[#This Row],[Employee]]="","",(SalAnalysis[[#This Row],[Annual Overtime Hours]]*SalAnalysis[[#This Row],[Overtime Rate]]))</f>
        <v/>
      </c>
      <c r="K11" s="4" t="str">
        <f>IF(SalAnalysis[[#This Row],[Employee]]="","",SalAnalysis[[#This Row],[Expected Annual Non-Exempt Regular Pay]]+SalAnalysis[[#This Row],[Expected Annual Non-Exempt Overtime Pay]])</f>
        <v/>
      </c>
      <c r="L11" s="4" t="str">
        <f>IF(SalAnalysis[[#This Row],[Employee]]="","",SalAnalysis[[#This Row],[Annual Salary]]-SalAnalysis[[#This Row],[Expected Annual Non-Exempt Regular Pay]])</f>
        <v/>
      </c>
      <c r="M11" s="5" t="str">
        <f>IF(SalAnalysis[[#This Row],[Employee]]="","",SalAnalysis[[#This Row],[Minimum Exempt Salary]]-SalAnalysis[[#This Row],[Annual Salary]])</f>
        <v/>
      </c>
      <c r="N11" s="5" t="str">
        <f>Decisions[[#This Row],[Chosen Cost]]</f>
        <v/>
      </c>
      <c r="O11" s="5" t="str">
        <f>IF(SalAnalysis[[#This Row],[Employee]]="","",SalAnalysis[[#This Row],[New Pay]]-SalAnalysis[[#This Row],[Annual Salary]])</f>
        <v/>
      </c>
      <c r="P11" s="10" t="str">
        <f>IF(Decisions[[#This Row],[2021 FLSA Status]]=SalAnalysis[[#Headers],[Exempt at Threshold]],1,"")</f>
        <v/>
      </c>
      <c r="Q11" s="10" t="str">
        <f>IF(Decisions[[#This Row],[2021 FLSA Status]]=SalAnalysis[[#Headers],[Non-Exempt with OT]],1,"")</f>
        <v/>
      </c>
      <c r="R11" s="10" t="str">
        <f>IF(Decisions[[#This Row],[2021 FLSA Status]]=SalAnalysis[[#Headers],[Non-Exempt 40-hours]],1,"")</f>
        <v/>
      </c>
      <c r="S11" s="10" t="str">
        <f>IF(SalAnalysis[[#This Row],[Exempt at Threshold]]=1,"Exempt at Threshold",IF(SalAnalysis[[#This Row],[Non-Exempt with OT]]=1,"Non-Exempt with OT",IF(SalAnalysis[[#This Row],[Non-Exempt 40-hours]]=1,"Non-Exempt 40-hours","")))</f>
        <v/>
      </c>
    </row>
    <row r="12" spans="1:19" x14ac:dyDescent="0.25">
      <c r="A12" t="str">
        <f>IF(EESalData[[#This Row],[Employee]]="","",EESalData[[#This Row],[Employee]])</f>
        <v/>
      </c>
      <c r="B12" s="5" t="str">
        <f>IF(EESalData[[#This Row],[Current Annual Base Salary]]="","",EESalData[[#This Row],[Current Annual Base Salary]])</f>
        <v/>
      </c>
      <c r="C12" s="4" t="str">
        <f>IF(SalAnalysis[[#This Row],[Annual Salary]]="","",SalAnalysis[[#This Row],[Annual Salary]]/52)</f>
        <v/>
      </c>
      <c r="D12" s="4" t="str">
        <f>IF(SalAnalysis[[#This Row],[Annual Salary]]="","",SalAnalysis[[#This Row],[Weekly Pay]]/(40+SalAnalysis[[#This Row],[Weekly Overtime Hours]]))</f>
        <v/>
      </c>
      <c r="E12" t="str">
        <f>IF(EESalData[[#This Row],[Estimate Hours Worked Per Week Over 40]]="","",EESalData[[#This Row],[Estimate Hours Worked Per Week Over 40]])</f>
        <v/>
      </c>
      <c r="F12" t="str">
        <f>IF(SalAnalysis[[#This Row],[Weekly Overtime Hours]]="","",52*SalAnalysis[[#This Row],[Weekly Overtime Hours]])</f>
        <v/>
      </c>
      <c r="G12" s="4" t="str">
        <f>IF(SalAnalysis[[#This Row],[Regular Hr Rate]]="","",SalAnalysis[[#This Row],[Regular Hr Rate]]*1.5)</f>
        <v/>
      </c>
      <c r="H12" s="4" t="str">
        <f>IF(SalAnalysis[[#This Row],[Employee]]="","",'Data Input'!$E$3)</f>
        <v/>
      </c>
      <c r="I12" s="4" t="str">
        <f>IF(SalAnalysis[[#This Row],[Employee]]="","",(2080*SalAnalysis[[#This Row],[Regular Hr Rate]]))</f>
        <v/>
      </c>
      <c r="J12" s="4" t="str">
        <f>IF(SalAnalysis[[#This Row],[Employee]]="","",(SalAnalysis[[#This Row],[Annual Overtime Hours]]*SalAnalysis[[#This Row],[Overtime Rate]]))</f>
        <v/>
      </c>
      <c r="K12" s="4" t="str">
        <f>IF(SalAnalysis[[#This Row],[Employee]]="","",SalAnalysis[[#This Row],[Expected Annual Non-Exempt Regular Pay]]+SalAnalysis[[#This Row],[Expected Annual Non-Exempt Overtime Pay]])</f>
        <v/>
      </c>
      <c r="L12" s="4" t="str">
        <f>IF(SalAnalysis[[#This Row],[Employee]]="","",SalAnalysis[[#This Row],[Annual Salary]]-SalAnalysis[[#This Row],[Expected Annual Non-Exempt Regular Pay]])</f>
        <v/>
      </c>
      <c r="M12" s="5" t="str">
        <f>IF(SalAnalysis[[#This Row],[Employee]]="","",SalAnalysis[[#This Row],[Minimum Exempt Salary]]-SalAnalysis[[#This Row],[Annual Salary]])</f>
        <v/>
      </c>
      <c r="N12" s="5" t="str">
        <f>Decisions[[#This Row],[Chosen Cost]]</f>
        <v/>
      </c>
      <c r="O12" s="5" t="str">
        <f>IF(SalAnalysis[[#This Row],[Employee]]="","",SalAnalysis[[#This Row],[New Pay]]-SalAnalysis[[#This Row],[Annual Salary]])</f>
        <v/>
      </c>
      <c r="P12" s="10" t="str">
        <f>IF(Decisions[[#This Row],[2021 FLSA Status]]=SalAnalysis[[#Headers],[Exempt at Threshold]],1,"")</f>
        <v/>
      </c>
      <c r="Q12" s="10" t="str">
        <f>IF(Decisions[[#This Row],[2021 FLSA Status]]=SalAnalysis[[#Headers],[Non-Exempt with OT]],1,"")</f>
        <v/>
      </c>
      <c r="R12" s="10" t="str">
        <f>IF(Decisions[[#This Row],[2021 FLSA Status]]=SalAnalysis[[#Headers],[Non-Exempt 40-hours]],1,"")</f>
        <v/>
      </c>
      <c r="S12" s="10" t="str">
        <f>IF(SalAnalysis[[#This Row],[Exempt at Threshold]]=1,"Exempt at Threshold",IF(SalAnalysis[[#This Row],[Non-Exempt with OT]]=1,"Non-Exempt with OT",IF(SalAnalysis[[#This Row],[Non-Exempt 40-hours]]=1,"Non-Exempt 40-hours","")))</f>
        <v/>
      </c>
    </row>
    <row r="13" spans="1:19" x14ac:dyDescent="0.25">
      <c r="A13" t="str">
        <f>IF(EESalData[[#This Row],[Employee]]="","",EESalData[[#This Row],[Employee]])</f>
        <v/>
      </c>
      <c r="B13" s="5" t="str">
        <f>IF(EESalData[[#This Row],[Current Annual Base Salary]]="","",EESalData[[#This Row],[Current Annual Base Salary]])</f>
        <v/>
      </c>
      <c r="C13" s="4" t="str">
        <f>IF(SalAnalysis[[#This Row],[Annual Salary]]="","",SalAnalysis[[#This Row],[Annual Salary]]/52)</f>
        <v/>
      </c>
      <c r="D13" s="4" t="str">
        <f>IF(SalAnalysis[[#This Row],[Annual Salary]]="","",SalAnalysis[[#This Row],[Weekly Pay]]/(40+SalAnalysis[[#This Row],[Weekly Overtime Hours]]))</f>
        <v/>
      </c>
      <c r="E13" t="str">
        <f>IF(EESalData[[#This Row],[Estimate Hours Worked Per Week Over 40]]="","",EESalData[[#This Row],[Estimate Hours Worked Per Week Over 40]])</f>
        <v/>
      </c>
      <c r="F13" t="str">
        <f>IF(SalAnalysis[[#This Row],[Weekly Overtime Hours]]="","",52*SalAnalysis[[#This Row],[Weekly Overtime Hours]])</f>
        <v/>
      </c>
      <c r="G13" s="4" t="str">
        <f>IF(SalAnalysis[[#This Row],[Regular Hr Rate]]="","",SalAnalysis[[#This Row],[Regular Hr Rate]]*1.5)</f>
        <v/>
      </c>
      <c r="H13" s="4" t="str">
        <f>IF(SalAnalysis[[#This Row],[Employee]]="","",'Data Input'!$E$3)</f>
        <v/>
      </c>
      <c r="I13" s="4" t="str">
        <f>IF(SalAnalysis[[#This Row],[Employee]]="","",(2080*SalAnalysis[[#This Row],[Regular Hr Rate]]))</f>
        <v/>
      </c>
      <c r="J13" s="4" t="str">
        <f>IF(SalAnalysis[[#This Row],[Employee]]="","",(SalAnalysis[[#This Row],[Annual Overtime Hours]]*SalAnalysis[[#This Row],[Overtime Rate]]))</f>
        <v/>
      </c>
      <c r="K13" s="4" t="str">
        <f>IF(SalAnalysis[[#This Row],[Employee]]="","",SalAnalysis[[#This Row],[Expected Annual Non-Exempt Regular Pay]]+SalAnalysis[[#This Row],[Expected Annual Non-Exempt Overtime Pay]])</f>
        <v/>
      </c>
      <c r="L13" s="4" t="str">
        <f>IF(SalAnalysis[[#This Row],[Employee]]="","",SalAnalysis[[#This Row],[Annual Salary]]-SalAnalysis[[#This Row],[Expected Annual Non-Exempt Regular Pay]])</f>
        <v/>
      </c>
      <c r="M13" s="5" t="str">
        <f>IF(SalAnalysis[[#This Row],[Employee]]="","",SalAnalysis[[#This Row],[Minimum Exempt Salary]]-SalAnalysis[[#This Row],[Annual Salary]])</f>
        <v/>
      </c>
      <c r="N13" s="5" t="str">
        <f>Decisions[[#This Row],[Chosen Cost]]</f>
        <v/>
      </c>
      <c r="O13" s="5" t="str">
        <f>IF(SalAnalysis[[#This Row],[Employee]]="","",SalAnalysis[[#This Row],[New Pay]]-SalAnalysis[[#This Row],[Annual Salary]])</f>
        <v/>
      </c>
      <c r="P13" s="10" t="str">
        <f>IF(Decisions[[#This Row],[2021 FLSA Status]]=SalAnalysis[[#Headers],[Exempt at Threshold]],1,"")</f>
        <v/>
      </c>
      <c r="Q13" s="10" t="str">
        <f>IF(Decisions[[#This Row],[2021 FLSA Status]]=SalAnalysis[[#Headers],[Non-Exempt with OT]],1,"")</f>
        <v/>
      </c>
      <c r="R13" s="10" t="str">
        <f>IF(Decisions[[#This Row],[2021 FLSA Status]]=SalAnalysis[[#Headers],[Non-Exempt 40-hours]],1,"")</f>
        <v/>
      </c>
      <c r="S13" s="10" t="str">
        <f>IF(SalAnalysis[[#This Row],[Exempt at Threshold]]=1,"Exempt at Threshold",IF(SalAnalysis[[#This Row],[Non-Exempt with OT]]=1,"Non-Exempt with OT",IF(SalAnalysis[[#This Row],[Non-Exempt 40-hours]]=1,"Non-Exempt 40-hours","")))</f>
        <v/>
      </c>
    </row>
    <row r="14" spans="1:19" x14ac:dyDescent="0.25">
      <c r="A14" t="str">
        <f>IF(EESalData[[#This Row],[Employee]]="","",EESalData[[#This Row],[Employee]])</f>
        <v/>
      </c>
      <c r="B14" s="5" t="str">
        <f>IF(EESalData[[#This Row],[Current Annual Base Salary]]="","",EESalData[[#This Row],[Current Annual Base Salary]])</f>
        <v/>
      </c>
      <c r="C14" s="4" t="str">
        <f>IF(SalAnalysis[[#This Row],[Annual Salary]]="","",SalAnalysis[[#This Row],[Annual Salary]]/52)</f>
        <v/>
      </c>
      <c r="D14" s="4" t="str">
        <f>IF(SalAnalysis[[#This Row],[Annual Salary]]="","",SalAnalysis[[#This Row],[Weekly Pay]]/(40+SalAnalysis[[#This Row],[Weekly Overtime Hours]]))</f>
        <v/>
      </c>
      <c r="E14" t="str">
        <f>IF(EESalData[[#This Row],[Estimate Hours Worked Per Week Over 40]]="","",EESalData[[#This Row],[Estimate Hours Worked Per Week Over 40]])</f>
        <v/>
      </c>
      <c r="F14" t="str">
        <f>IF(SalAnalysis[[#This Row],[Weekly Overtime Hours]]="","",52*SalAnalysis[[#This Row],[Weekly Overtime Hours]])</f>
        <v/>
      </c>
      <c r="G14" s="4" t="str">
        <f>IF(SalAnalysis[[#This Row],[Regular Hr Rate]]="","",SalAnalysis[[#This Row],[Regular Hr Rate]]*1.5)</f>
        <v/>
      </c>
      <c r="H14" s="4" t="str">
        <f>IF(SalAnalysis[[#This Row],[Employee]]="","",'Data Input'!$E$3)</f>
        <v/>
      </c>
      <c r="I14" s="4" t="str">
        <f>IF(SalAnalysis[[#This Row],[Employee]]="","",(2080*SalAnalysis[[#This Row],[Regular Hr Rate]]))</f>
        <v/>
      </c>
      <c r="J14" s="4" t="str">
        <f>IF(SalAnalysis[[#This Row],[Employee]]="","",(SalAnalysis[[#This Row],[Annual Overtime Hours]]*SalAnalysis[[#This Row],[Overtime Rate]]))</f>
        <v/>
      </c>
      <c r="K14" s="4" t="str">
        <f>IF(SalAnalysis[[#This Row],[Employee]]="","",SalAnalysis[[#This Row],[Expected Annual Non-Exempt Regular Pay]]+SalAnalysis[[#This Row],[Expected Annual Non-Exempt Overtime Pay]])</f>
        <v/>
      </c>
      <c r="L14" s="4" t="str">
        <f>IF(SalAnalysis[[#This Row],[Employee]]="","",SalAnalysis[[#This Row],[Annual Salary]]-SalAnalysis[[#This Row],[Expected Annual Non-Exempt Regular Pay]])</f>
        <v/>
      </c>
      <c r="M14" s="5" t="str">
        <f>IF(SalAnalysis[[#This Row],[Employee]]="","",SalAnalysis[[#This Row],[Minimum Exempt Salary]]-SalAnalysis[[#This Row],[Annual Salary]])</f>
        <v/>
      </c>
      <c r="N14" s="5" t="str">
        <f>Decisions[[#This Row],[Chosen Cost]]</f>
        <v/>
      </c>
      <c r="O14" s="5" t="str">
        <f>IF(SalAnalysis[[#This Row],[Employee]]="","",SalAnalysis[[#This Row],[New Pay]]-SalAnalysis[[#This Row],[Annual Salary]])</f>
        <v/>
      </c>
      <c r="P14" s="10" t="str">
        <f>IF(Decisions[[#This Row],[2021 FLSA Status]]=SalAnalysis[[#Headers],[Exempt at Threshold]],1,"")</f>
        <v/>
      </c>
      <c r="Q14" s="10" t="str">
        <f>IF(Decisions[[#This Row],[2021 FLSA Status]]=SalAnalysis[[#Headers],[Non-Exempt with OT]],1,"")</f>
        <v/>
      </c>
      <c r="R14" s="10" t="str">
        <f>IF(Decisions[[#This Row],[2021 FLSA Status]]=SalAnalysis[[#Headers],[Non-Exempt 40-hours]],1,"")</f>
        <v/>
      </c>
      <c r="S14" s="10" t="str">
        <f>IF(SalAnalysis[[#This Row],[Exempt at Threshold]]=1,"Exempt at Threshold",IF(SalAnalysis[[#This Row],[Non-Exempt with OT]]=1,"Non-Exempt with OT",IF(SalAnalysis[[#This Row],[Non-Exempt 40-hours]]=1,"Non-Exempt 40-hours","")))</f>
        <v/>
      </c>
    </row>
    <row r="15" spans="1:19" x14ac:dyDescent="0.25">
      <c r="A15" t="str">
        <f>IF(EESalData[[#This Row],[Employee]]="","",EESalData[[#This Row],[Employee]])</f>
        <v/>
      </c>
      <c r="B15" s="5" t="str">
        <f>IF(EESalData[[#This Row],[Current Annual Base Salary]]="","",EESalData[[#This Row],[Current Annual Base Salary]])</f>
        <v/>
      </c>
      <c r="C15" s="4" t="str">
        <f>IF(SalAnalysis[[#This Row],[Annual Salary]]="","",SalAnalysis[[#This Row],[Annual Salary]]/52)</f>
        <v/>
      </c>
      <c r="D15" s="4" t="str">
        <f>IF(SalAnalysis[[#This Row],[Annual Salary]]="","",SalAnalysis[[#This Row],[Weekly Pay]]/(40+SalAnalysis[[#This Row],[Weekly Overtime Hours]]))</f>
        <v/>
      </c>
      <c r="E15" t="str">
        <f>IF(EESalData[[#This Row],[Estimate Hours Worked Per Week Over 40]]="","",EESalData[[#This Row],[Estimate Hours Worked Per Week Over 40]])</f>
        <v/>
      </c>
      <c r="F15" t="str">
        <f>IF(SalAnalysis[[#This Row],[Weekly Overtime Hours]]="","",52*SalAnalysis[[#This Row],[Weekly Overtime Hours]])</f>
        <v/>
      </c>
      <c r="G15" s="4" t="str">
        <f>IF(SalAnalysis[[#This Row],[Regular Hr Rate]]="","",SalAnalysis[[#This Row],[Regular Hr Rate]]*1.5)</f>
        <v/>
      </c>
      <c r="H15" s="4" t="str">
        <f>IF(SalAnalysis[[#This Row],[Employee]]="","",'Data Input'!$E$3)</f>
        <v/>
      </c>
      <c r="I15" s="4" t="str">
        <f>IF(SalAnalysis[[#This Row],[Employee]]="","",(2080*SalAnalysis[[#This Row],[Regular Hr Rate]]))</f>
        <v/>
      </c>
      <c r="J15" s="4" t="str">
        <f>IF(SalAnalysis[[#This Row],[Employee]]="","",(SalAnalysis[[#This Row],[Annual Overtime Hours]]*SalAnalysis[[#This Row],[Overtime Rate]]))</f>
        <v/>
      </c>
      <c r="K15" s="4" t="str">
        <f>IF(SalAnalysis[[#This Row],[Employee]]="","",SalAnalysis[[#This Row],[Expected Annual Non-Exempt Regular Pay]]+SalAnalysis[[#This Row],[Expected Annual Non-Exempt Overtime Pay]])</f>
        <v/>
      </c>
      <c r="L15" s="4" t="str">
        <f>IF(SalAnalysis[[#This Row],[Employee]]="","",SalAnalysis[[#This Row],[Annual Salary]]-SalAnalysis[[#This Row],[Expected Annual Non-Exempt Regular Pay]])</f>
        <v/>
      </c>
      <c r="M15" s="5" t="str">
        <f>IF(SalAnalysis[[#This Row],[Employee]]="","",SalAnalysis[[#This Row],[Minimum Exempt Salary]]-SalAnalysis[[#This Row],[Annual Salary]])</f>
        <v/>
      </c>
      <c r="N15" s="5" t="str">
        <f>Decisions[[#This Row],[Chosen Cost]]</f>
        <v/>
      </c>
      <c r="O15" s="5" t="str">
        <f>IF(SalAnalysis[[#This Row],[Employee]]="","",SalAnalysis[[#This Row],[New Pay]]-SalAnalysis[[#This Row],[Annual Salary]])</f>
        <v/>
      </c>
      <c r="P15" s="10" t="str">
        <f>IF(Decisions[[#This Row],[2021 FLSA Status]]=SalAnalysis[[#Headers],[Exempt at Threshold]],1,"")</f>
        <v/>
      </c>
      <c r="Q15" s="10" t="str">
        <f>IF(Decisions[[#This Row],[2021 FLSA Status]]=SalAnalysis[[#Headers],[Non-Exempt with OT]],1,"")</f>
        <v/>
      </c>
      <c r="R15" s="10" t="str">
        <f>IF(Decisions[[#This Row],[2021 FLSA Status]]=SalAnalysis[[#Headers],[Non-Exempt 40-hours]],1,"")</f>
        <v/>
      </c>
      <c r="S15" s="10" t="str">
        <f>IF(SalAnalysis[[#This Row],[Exempt at Threshold]]=1,"Exempt at Threshold",IF(SalAnalysis[[#This Row],[Non-Exempt with OT]]=1,"Non-Exempt with OT",IF(SalAnalysis[[#This Row],[Non-Exempt 40-hours]]=1,"Non-Exempt 40-hours","")))</f>
        <v/>
      </c>
    </row>
    <row r="16" spans="1:19" x14ac:dyDescent="0.25">
      <c r="A16" t="str">
        <f>IF(EESalData[[#This Row],[Employee]]="","",EESalData[[#This Row],[Employee]])</f>
        <v/>
      </c>
      <c r="B16" s="5" t="str">
        <f>IF(EESalData[[#This Row],[Current Annual Base Salary]]="","",EESalData[[#This Row],[Current Annual Base Salary]])</f>
        <v/>
      </c>
      <c r="C16" s="4" t="str">
        <f>IF(SalAnalysis[[#This Row],[Annual Salary]]="","",SalAnalysis[[#This Row],[Annual Salary]]/52)</f>
        <v/>
      </c>
      <c r="D16" s="4" t="str">
        <f>IF(SalAnalysis[[#This Row],[Annual Salary]]="","",SalAnalysis[[#This Row],[Weekly Pay]]/(40+SalAnalysis[[#This Row],[Weekly Overtime Hours]]))</f>
        <v/>
      </c>
      <c r="E16" t="str">
        <f>IF(EESalData[[#This Row],[Estimate Hours Worked Per Week Over 40]]="","",EESalData[[#This Row],[Estimate Hours Worked Per Week Over 40]])</f>
        <v/>
      </c>
      <c r="F16" t="str">
        <f>IF(SalAnalysis[[#This Row],[Weekly Overtime Hours]]="","",52*SalAnalysis[[#This Row],[Weekly Overtime Hours]])</f>
        <v/>
      </c>
      <c r="G16" s="4" t="str">
        <f>IF(SalAnalysis[[#This Row],[Regular Hr Rate]]="","",SalAnalysis[[#This Row],[Regular Hr Rate]]*1.5)</f>
        <v/>
      </c>
      <c r="H16" s="4" t="str">
        <f>IF(SalAnalysis[[#This Row],[Employee]]="","",'Data Input'!$E$3)</f>
        <v/>
      </c>
      <c r="I16" s="4" t="str">
        <f>IF(SalAnalysis[[#This Row],[Employee]]="","",(2080*SalAnalysis[[#This Row],[Regular Hr Rate]]))</f>
        <v/>
      </c>
      <c r="J16" s="4" t="str">
        <f>IF(SalAnalysis[[#This Row],[Employee]]="","",(SalAnalysis[[#This Row],[Annual Overtime Hours]]*SalAnalysis[[#This Row],[Overtime Rate]]))</f>
        <v/>
      </c>
      <c r="K16" s="4" t="str">
        <f>IF(SalAnalysis[[#This Row],[Employee]]="","",SalAnalysis[[#This Row],[Expected Annual Non-Exempt Regular Pay]]+SalAnalysis[[#This Row],[Expected Annual Non-Exempt Overtime Pay]])</f>
        <v/>
      </c>
      <c r="L16" s="4" t="str">
        <f>IF(SalAnalysis[[#This Row],[Employee]]="","",SalAnalysis[[#This Row],[Annual Salary]]-SalAnalysis[[#This Row],[Expected Annual Non-Exempt Regular Pay]])</f>
        <v/>
      </c>
      <c r="M16" s="5" t="str">
        <f>IF(SalAnalysis[[#This Row],[Employee]]="","",SalAnalysis[[#This Row],[Minimum Exempt Salary]]-SalAnalysis[[#This Row],[Annual Salary]])</f>
        <v/>
      </c>
      <c r="N16" s="5" t="str">
        <f>Decisions[[#This Row],[Chosen Cost]]</f>
        <v/>
      </c>
      <c r="O16" s="5" t="str">
        <f>IF(SalAnalysis[[#This Row],[Employee]]="","",SalAnalysis[[#This Row],[New Pay]]-SalAnalysis[[#This Row],[Annual Salary]])</f>
        <v/>
      </c>
      <c r="P16" s="10" t="str">
        <f>IF(Decisions[[#This Row],[2021 FLSA Status]]=SalAnalysis[[#Headers],[Exempt at Threshold]],1,"")</f>
        <v/>
      </c>
      <c r="Q16" s="10" t="str">
        <f>IF(Decisions[[#This Row],[2021 FLSA Status]]=SalAnalysis[[#Headers],[Non-Exempt with OT]],1,"")</f>
        <v/>
      </c>
      <c r="R16" s="10" t="str">
        <f>IF(Decisions[[#This Row],[2021 FLSA Status]]=SalAnalysis[[#Headers],[Non-Exempt 40-hours]],1,"")</f>
        <v/>
      </c>
      <c r="S16" s="10" t="str">
        <f>IF(SalAnalysis[[#This Row],[Exempt at Threshold]]=1,"Exempt at Threshold",IF(SalAnalysis[[#This Row],[Non-Exempt with OT]]=1,"Non-Exempt with OT",IF(SalAnalysis[[#This Row],[Non-Exempt 40-hours]]=1,"Non-Exempt 40-hours","")))</f>
        <v/>
      </c>
    </row>
    <row r="17" spans="1:19" x14ac:dyDescent="0.25">
      <c r="A17" t="str">
        <f>IF(EESalData[[#This Row],[Employee]]="","",EESalData[[#This Row],[Employee]])</f>
        <v/>
      </c>
      <c r="B17" s="5" t="str">
        <f>IF(EESalData[[#This Row],[Current Annual Base Salary]]="","",EESalData[[#This Row],[Current Annual Base Salary]])</f>
        <v/>
      </c>
      <c r="C17" s="4" t="str">
        <f>IF(SalAnalysis[[#This Row],[Annual Salary]]="","",SalAnalysis[[#This Row],[Annual Salary]]/52)</f>
        <v/>
      </c>
      <c r="D17" s="4" t="str">
        <f>IF(SalAnalysis[[#This Row],[Annual Salary]]="","",SalAnalysis[[#This Row],[Weekly Pay]]/(40+SalAnalysis[[#This Row],[Weekly Overtime Hours]]))</f>
        <v/>
      </c>
      <c r="E17" t="str">
        <f>IF(EESalData[[#This Row],[Estimate Hours Worked Per Week Over 40]]="","",EESalData[[#This Row],[Estimate Hours Worked Per Week Over 40]])</f>
        <v/>
      </c>
      <c r="F17" t="str">
        <f>IF(SalAnalysis[[#This Row],[Weekly Overtime Hours]]="","",52*SalAnalysis[[#This Row],[Weekly Overtime Hours]])</f>
        <v/>
      </c>
      <c r="G17" s="4" t="str">
        <f>IF(SalAnalysis[[#This Row],[Regular Hr Rate]]="","",SalAnalysis[[#This Row],[Regular Hr Rate]]*1.5)</f>
        <v/>
      </c>
      <c r="H17" s="4" t="str">
        <f>IF(SalAnalysis[[#This Row],[Employee]]="","",'Data Input'!$E$3)</f>
        <v/>
      </c>
      <c r="I17" s="4" t="str">
        <f>IF(SalAnalysis[[#This Row],[Employee]]="","",(2080*SalAnalysis[[#This Row],[Regular Hr Rate]]))</f>
        <v/>
      </c>
      <c r="J17" s="4" t="str">
        <f>IF(SalAnalysis[[#This Row],[Employee]]="","",(SalAnalysis[[#This Row],[Annual Overtime Hours]]*SalAnalysis[[#This Row],[Overtime Rate]]))</f>
        <v/>
      </c>
      <c r="K17" s="4" t="str">
        <f>IF(SalAnalysis[[#This Row],[Employee]]="","",SalAnalysis[[#This Row],[Expected Annual Non-Exempt Regular Pay]]+SalAnalysis[[#This Row],[Expected Annual Non-Exempt Overtime Pay]])</f>
        <v/>
      </c>
      <c r="L17" s="4" t="str">
        <f>IF(SalAnalysis[[#This Row],[Employee]]="","",SalAnalysis[[#This Row],[Annual Salary]]-SalAnalysis[[#This Row],[Expected Annual Non-Exempt Regular Pay]])</f>
        <v/>
      </c>
      <c r="M17" s="5" t="str">
        <f>IF(SalAnalysis[[#This Row],[Employee]]="","",SalAnalysis[[#This Row],[Minimum Exempt Salary]]-SalAnalysis[[#This Row],[Annual Salary]])</f>
        <v/>
      </c>
      <c r="N17" s="5" t="str">
        <f>Decisions[[#This Row],[Chosen Cost]]</f>
        <v/>
      </c>
      <c r="O17" s="5" t="str">
        <f>IF(SalAnalysis[[#This Row],[Employee]]="","",SalAnalysis[[#This Row],[New Pay]]-SalAnalysis[[#This Row],[Annual Salary]])</f>
        <v/>
      </c>
      <c r="P17" s="10" t="str">
        <f>IF(Decisions[[#This Row],[2021 FLSA Status]]=SalAnalysis[[#Headers],[Exempt at Threshold]],1,"")</f>
        <v/>
      </c>
      <c r="Q17" s="10" t="str">
        <f>IF(Decisions[[#This Row],[2021 FLSA Status]]=SalAnalysis[[#Headers],[Non-Exempt with OT]],1,"")</f>
        <v/>
      </c>
      <c r="R17" s="10" t="str">
        <f>IF(Decisions[[#This Row],[2021 FLSA Status]]=SalAnalysis[[#Headers],[Non-Exempt 40-hours]],1,"")</f>
        <v/>
      </c>
      <c r="S17" s="10" t="str">
        <f>IF(SalAnalysis[[#This Row],[Exempt at Threshold]]=1,"Exempt at Threshold",IF(SalAnalysis[[#This Row],[Non-Exempt with OT]]=1,"Non-Exempt with OT",IF(SalAnalysis[[#This Row],[Non-Exempt 40-hours]]=1,"Non-Exempt 40-hours","")))</f>
        <v/>
      </c>
    </row>
    <row r="18" spans="1:19" x14ac:dyDescent="0.25">
      <c r="A18" t="str">
        <f>IF(EESalData[[#This Row],[Employee]]="","",EESalData[[#This Row],[Employee]])</f>
        <v/>
      </c>
      <c r="B18" s="5" t="str">
        <f>IF(EESalData[[#This Row],[Current Annual Base Salary]]="","",EESalData[[#This Row],[Current Annual Base Salary]])</f>
        <v/>
      </c>
      <c r="C18" s="4" t="str">
        <f>IF(SalAnalysis[[#This Row],[Annual Salary]]="","",SalAnalysis[[#This Row],[Annual Salary]]/52)</f>
        <v/>
      </c>
      <c r="D18" s="4" t="str">
        <f>IF(SalAnalysis[[#This Row],[Annual Salary]]="","",SalAnalysis[[#This Row],[Weekly Pay]]/(40+SalAnalysis[[#This Row],[Weekly Overtime Hours]]))</f>
        <v/>
      </c>
      <c r="E18" t="str">
        <f>IF(EESalData[[#This Row],[Estimate Hours Worked Per Week Over 40]]="","",EESalData[[#This Row],[Estimate Hours Worked Per Week Over 40]])</f>
        <v/>
      </c>
      <c r="F18" t="str">
        <f>IF(SalAnalysis[[#This Row],[Weekly Overtime Hours]]="","",52*SalAnalysis[[#This Row],[Weekly Overtime Hours]])</f>
        <v/>
      </c>
      <c r="G18" s="4" t="str">
        <f>IF(SalAnalysis[[#This Row],[Regular Hr Rate]]="","",SalAnalysis[[#This Row],[Regular Hr Rate]]*1.5)</f>
        <v/>
      </c>
      <c r="H18" s="4" t="str">
        <f>IF(SalAnalysis[[#This Row],[Employee]]="","",'Data Input'!$E$3)</f>
        <v/>
      </c>
      <c r="I18" s="4" t="str">
        <f>IF(SalAnalysis[[#This Row],[Employee]]="","",(2080*SalAnalysis[[#This Row],[Regular Hr Rate]]))</f>
        <v/>
      </c>
      <c r="J18" s="4" t="str">
        <f>IF(SalAnalysis[[#This Row],[Employee]]="","",(SalAnalysis[[#This Row],[Annual Overtime Hours]]*SalAnalysis[[#This Row],[Overtime Rate]]))</f>
        <v/>
      </c>
      <c r="K18" s="4" t="str">
        <f>IF(SalAnalysis[[#This Row],[Employee]]="","",SalAnalysis[[#This Row],[Expected Annual Non-Exempt Regular Pay]]+SalAnalysis[[#This Row],[Expected Annual Non-Exempt Overtime Pay]])</f>
        <v/>
      </c>
      <c r="L18" s="4" t="str">
        <f>IF(SalAnalysis[[#This Row],[Employee]]="","",SalAnalysis[[#This Row],[Annual Salary]]-SalAnalysis[[#This Row],[Expected Annual Non-Exempt Regular Pay]])</f>
        <v/>
      </c>
      <c r="M18" s="5" t="str">
        <f>IF(SalAnalysis[[#This Row],[Employee]]="","",SalAnalysis[[#This Row],[Minimum Exempt Salary]]-SalAnalysis[[#This Row],[Annual Salary]])</f>
        <v/>
      </c>
      <c r="N18" s="5" t="str">
        <f>Decisions[[#This Row],[Chosen Cost]]</f>
        <v/>
      </c>
      <c r="O18" s="5" t="str">
        <f>IF(SalAnalysis[[#This Row],[Employee]]="","",SalAnalysis[[#This Row],[New Pay]]-SalAnalysis[[#This Row],[Annual Salary]])</f>
        <v/>
      </c>
      <c r="P18" s="10" t="str">
        <f>IF(Decisions[[#This Row],[2021 FLSA Status]]=SalAnalysis[[#Headers],[Exempt at Threshold]],1,"")</f>
        <v/>
      </c>
      <c r="Q18" s="10" t="str">
        <f>IF(Decisions[[#This Row],[2021 FLSA Status]]=SalAnalysis[[#Headers],[Non-Exempt with OT]],1,"")</f>
        <v/>
      </c>
      <c r="R18" s="10" t="str">
        <f>IF(Decisions[[#This Row],[2021 FLSA Status]]=SalAnalysis[[#Headers],[Non-Exempt 40-hours]],1,"")</f>
        <v/>
      </c>
      <c r="S18" s="10" t="str">
        <f>IF(SalAnalysis[[#This Row],[Exempt at Threshold]]=1,"Exempt at Threshold",IF(SalAnalysis[[#This Row],[Non-Exempt with OT]]=1,"Non-Exempt with OT",IF(SalAnalysis[[#This Row],[Non-Exempt 40-hours]]=1,"Non-Exempt 40-hours","")))</f>
        <v/>
      </c>
    </row>
    <row r="19" spans="1:19" x14ac:dyDescent="0.25">
      <c r="A19" t="str">
        <f>IF(EESalData[[#This Row],[Employee]]="","",EESalData[[#This Row],[Employee]])</f>
        <v/>
      </c>
      <c r="B19" s="5" t="str">
        <f>IF(EESalData[[#This Row],[Current Annual Base Salary]]="","",EESalData[[#This Row],[Current Annual Base Salary]])</f>
        <v/>
      </c>
      <c r="C19" s="4" t="str">
        <f>IF(SalAnalysis[[#This Row],[Annual Salary]]="","",SalAnalysis[[#This Row],[Annual Salary]]/52)</f>
        <v/>
      </c>
      <c r="D19" s="4" t="str">
        <f>IF(SalAnalysis[[#This Row],[Annual Salary]]="","",SalAnalysis[[#This Row],[Weekly Pay]]/(40+SalAnalysis[[#This Row],[Weekly Overtime Hours]]))</f>
        <v/>
      </c>
      <c r="E19" t="str">
        <f>IF(EESalData[[#This Row],[Estimate Hours Worked Per Week Over 40]]="","",EESalData[[#This Row],[Estimate Hours Worked Per Week Over 40]])</f>
        <v/>
      </c>
      <c r="F19" t="str">
        <f>IF(SalAnalysis[[#This Row],[Weekly Overtime Hours]]="","",52*SalAnalysis[[#This Row],[Weekly Overtime Hours]])</f>
        <v/>
      </c>
      <c r="G19" s="4" t="str">
        <f>IF(SalAnalysis[[#This Row],[Regular Hr Rate]]="","",SalAnalysis[[#This Row],[Regular Hr Rate]]*1.5)</f>
        <v/>
      </c>
      <c r="H19" s="4" t="str">
        <f>IF(SalAnalysis[[#This Row],[Employee]]="","",'Data Input'!$E$3)</f>
        <v/>
      </c>
      <c r="I19" s="4" t="str">
        <f>IF(SalAnalysis[[#This Row],[Employee]]="","",(2080*SalAnalysis[[#This Row],[Regular Hr Rate]]))</f>
        <v/>
      </c>
      <c r="J19" s="4" t="str">
        <f>IF(SalAnalysis[[#This Row],[Employee]]="","",(SalAnalysis[[#This Row],[Annual Overtime Hours]]*SalAnalysis[[#This Row],[Overtime Rate]]))</f>
        <v/>
      </c>
      <c r="K19" s="4" t="str">
        <f>IF(SalAnalysis[[#This Row],[Employee]]="","",SalAnalysis[[#This Row],[Expected Annual Non-Exempt Regular Pay]]+SalAnalysis[[#This Row],[Expected Annual Non-Exempt Overtime Pay]])</f>
        <v/>
      </c>
      <c r="L19" s="4" t="str">
        <f>IF(SalAnalysis[[#This Row],[Employee]]="","",SalAnalysis[[#This Row],[Annual Salary]]-SalAnalysis[[#This Row],[Expected Annual Non-Exempt Regular Pay]])</f>
        <v/>
      </c>
      <c r="M19" s="5" t="str">
        <f>IF(SalAnalysis[[#This Row],[Employee]]="","",SalAnalysis[[#This Row],[Minimum Exempt Salary]]-SalAnalysis[[#This Row],[Annual Salary]])</f>
        <v/>
      </c>
      <c r="N19" s="5" t="str">
        <f>Decisions[[#This Row],[Chosen Cost]]</f>
        <v/>
      </c>
      <c r="O19" s="5" t="str">
        <f>IF(SalAnalysis[[#This Row],[Employee]]="","",SalAnalysis[[#This Row],[New Pay]]-SalAnalysis[[#This Row],[Annual Salary]])</f>
        <v/>
      </c>
      <c r="P19" s="10" t="str">
        <f>IF(Decisions[[#This Row],[2021 FLSA Status]]=SalAnalysis[[#Headers],[Exempt at Threshold]],1,"")</f>
        <v/>
      </c>
      <c r="Q19" s="10" t="str">
        <f>IF(Decisions[[#This Row],[2021 FLSA Status]]=SalAnalysis[[#Headers],[Non-Exempt with OT]],1,"")</f>
        <v/>
      </c>
      <c r="R19" s="10" t="str">
        <f>IF(Decisions[[#This Row],[2021 FLSA Status]]=SalAnalysis[[#Headers],[Non-Exempt 40-hours]],1,"")</f>
        <v/>
      </c>
      <c r="S19" s="10" t="str">
        <f>IF(SalAnalysis[[#This Row],[Exempt at Threshold]]=1,"Exempt at Threshold",IF(SalAnalysis[[#This Row],[Non-Exempt with OT]]=1,"Non-Exempt with OT",IF(SalAnalysis[[#This Row],[Non-Exempt 40-hours]]=1,"Non-Exempt 40-hours","")))</f>
        <v/>
      </c>
    </row>
    <row r="20" spans="1:19" x14ac:dyDescent="0.25">
      <c r="A20" t="str">
        <f>IF(EESalData[[#This Row],[Employee]]="","",EESalData[[#This Row],[Employee]])</f>
        <v/>
      </c>
      <c r="B20" s="5" t="str">
        <f>IF(EESalData[[#This Row],[Current Annual Base Salary]]="","",EESalData[[#This Row],[Current Annual Base Salary]])</f>
        <v/>
      </c>
      <c r="C20" s="4" t="str">
        <f>IF(SalAnalysis[[#This Row],[Annual Salary]]="","",SalAnalysis[[#This Row],[Annual Salary]]/52)</f>
        <v/>
      </c>
      <c r="D20" s="4" t="str">
        <f>IF(SalAnalysis[[#This Row],[Annual Salary]]="","",SalAnalysis[[#This Row],[Weekly Pay]]/(40+SalAnalysis[[#This Row],[Weekly Overtime Hours]]))</f>
        <v/>
      </c>
      <c r="E20" t="str">
        <f>IF(EESalData[[#This Row],[Estimate Hours Worked Per Week Over 40]]="","",EESalData[[#This Row],[Estimate Hours Worked Per Week Over 40]])</f>
        <v/>
      </c>
      <c r="F20" t="str">
        <f>IF(SalAnalysis[[#This Row],[Weekly Overtime Hours]]="","",52*SalAnalysis[[#This Row],[Weekly Overtime Hours]])</f>
        <v/>
      </c>
      <c r="G20" s="4" t="str">
        <f>IF(SalAnalysis[[#This Row],[Regular Hr Rate]]="","",SalAnalysis[[#This Row],[Regular Hr Rate]]*1.5)</f>
        <v/>
      </c>
      <c r="H20" s="4" t="str">
        <f>IF(SalAnalysis[[#This Row],[Employee]]="","",'Data Input'!$E$3)</f>
        <v/>
      </c>
      <c r="I20" s="4" t="str">
        <f>IF(SalAnalysis[[#This Row],[Employee]]="","",(2080*SalAnalysis[[#This Row],[Regular Hr Rate]]))</f>
        <v/>
      </c>
      <c r="J20" s="4" t="str">
        <f>IF(SalAnalysis[[#This Row],[Employee]]="","",(SalAnalysis[[#This Row],[Annual Overtime Hours]]*SalAnalysis[[#This Row],[Overtime Rate]]))</f>
        <v/>
      </c>
      <c r="K20" s="4" t="str">
        <f>IF(SalAnalysis[[#This Row],[Employee]]="","",SalAnalysis[[#This Row],[Expected Annual Non-Exempt Regular Pay]]+SalAnalysis[[#This Row],[Expected Annual Non-Exempt Overtime Pay]])</f>
        <v/>
      </c>
      <c r="L20" s="4" t="str">
        <f>IF(SalAnalysis[[#This Row],[Employee]]="","",SalAnalysis[[#This Row],[Annual Salary]]-SalAnalysis[[#This Row],[Expected Annual Non-Exempt Regular Pay]])</f>
        <v/>
      </c>
      <c r="M20" s="5" t="str">
        <f>IF(SalAnalysis[[#This Row],[Employee]]="","",SalAnalysis[[#This Row],[Minimum Exempt Salary]]-SalAnalysis[[#This Row],[Annual Salary]])</f>
        <v/>
      </c>
      <c r="N20" s="5" t="str">
        <f>Decisions[[#This Row],[Chosen Cost]]</f>
        <v/>
      </c>
      <c r="O20" s="5" t="str">
        <f>IF(SalAnalysis[[#This Row],[Employee]]="","",SalAnalysis[[#This Row],[New Pay]]-SalAnalysis[[#This Row],[Annual Salary]])</f>
        <v/>
      </c>
      <c r="P20" s="10" t="str">
        <f>IF(Decisions[[#This Row],[2021 FLSA Status]]=SalAnalysis[[#Headers],[Exempt at Threshold]],1,"")</f>
        <v/>
      </c>
      <c r="Q20" s="10" t="str">
        <f>IF(Decisions[[#This Row],[2021 FLSA Status]]=SalAnalysis[[#Headers],[Non-Exempt with OT]],1,"")</f>
        <v/>
      </c>
      <c r="R20" s="10" t="str">
        <f>IF(Decisions[[#This Row],[2021 FLSA Status]]=SalAnalysis[[#Headers],[Non-Exempt 40-hours]],1,"")</f>
        <v/>
      </c>
      <c r="S20" s="10" t="str">
        <f>IF(SalAnalysis[[#This Row],[Exempt at Threshold]]=1,"Exempt at Threshold",IF(SalAnalysis[[#This Row],[Non-Exempt with OT]]=1,"Non-Exempt with OT",IF(SalAnalysis[[#This Row],[Non-Exempt 40-hours]]=1,"Non-Exempt 40-hours","")))</f>
        <v/>
      </c>
    </row>
    <row r="21" spans="1:19" x14ac:dyDescent="0.25">
      <c r="A21" t="str">
        <f>IF(EESalData[[#This Row],[Employee]]="","",EESalData[[#This Row],[Employee]])</f>
        <v/>
      </c>
      <c r="B21" s="5" t="str">
        <f>IF(EESalData[[#This Row],[Current Annual Base Salary]]="","",EESalData[[#This Row],[Current Annual Base Salary]])</f>
        <v/>
      </c>
      <c r="C21" s="4" t="str">
        <f>IF(SalAnalysis[[#This Row],[Annual Salary]]="","",SalAnalysis[[#This Row],[Annual Salary]]/52)</f>
        <v/>
      </c>
      <c r="D21" s="4" t="str">
        <f>IF(SalAnalysis[[#This Row],[Annual Salary]]="","",SalAnalysis[[#This Row],[Weekly Pay]]/(40+SalAnalysis[[#This Row],[Weekly Overtime Hours]]))</f>
        <v/>
      </c>
      <c r="E21" t="str">
        <f>IF(EESalData[[#This Row],[Estimate Hours Worked Per Week Over 40]]="","",EESalData[[#This Row],[Estimate Hours Worked Per Week Over 40]])</f>
        <v/>
      </c>
      <c r="F21" t="str">
        <f>IF(SalAnalysis[[#This Row],[Weekly Overtime Hours]]="","",52*SalAnalysis[[#This Row],[Weekly Overtime Hours]])</f>
        <v/>
      </c>
      <c r="G21" s="4" t="str">
        <f>IF(SalAnalysis[[#This Row],[Regular Hr Rate]]="","",SalAnalysis[[#This Row],[Regular Hr Rate]]*1.5)</f>
        <v/>
      </c>
      <c r="H21" s="4" t="str">
        <f>IF(SalAnalysis[[#This Row],[Employee]]="","",'Data Input'!$E$3)</f>
        <v/>
      </c>
      <c r="I21" s="4" t="str">
        <f>IF(SalAnalysis[[#This Row],[Employee]]="","",(2080*SalAnalysis[[#This Row],[Regular Hr Rate]]))</f>
        <v/>
      </c>
      <c r="J21" s="4" t="str">
        <f>IF(SalAnalysis[[#This Row],[Employee]]="","",(SalAnalysis[[#This Row],[Annual Overtime Hours]]*SalAnalysis[[#This Row],[Overtime Rate]]))</f>
        <v/>
      </c>
      <c r="K21" s="4" t="str">
        <f>IF(SalAnalysis[[#This Row],[Employee]]="","",SalAnalysis[[#This Row],[Expected Annual Non-Exempt Regular Pay]]+SalAnalysis[[#This Row],[Expected Annual Non-Exempt Overtime Pay]])</f>
        <v/>
      </c>
      <c r="L21" s="4" t="str">
        <f>IF(SalAnalysis[[#This Row],[Employee]]="","",SalAnalysis[[#This Row],[Annual Salary]]-SalAnalysis[[#This Row],[Expected Annual Non-Exempt Regular Pay]])</f>
        <v/>
      </c>
      <c r="M21" s="5" t="str">
        <f>IF(SalAnalysis[[#This Row],[Employee]]="","",SalAnalysis[[#This Row],[Minimum Exempt Salary]]-SalAnalysis[[#This Row],[Annual Salary]])</f>
        <v/>
      </c>
      <c r="N21" s="5" t="str">
        <f>Decisions[[#This Row],[Chosen Cost]]</f>
        <v/>
      </c>
      <c r="O21" s="5" t="str">
        <f>IF(SalAnalysis[[#This Row],[Employee]]="","",SalAnalysis[[#This Row],[New Pay]]-SalAnalysis[[#This Row],[Annual Salary]])</f>
        <v/>
      </c>
      <c r="P21" s="10" t="str">
        <f>IF(Decisions[[#This Row],[2021 FLSA Status]]=SalAnalysis[[#Headers],[Exempt at Threshold]],1,"")</f>
        <v/>
      </c>
      <c r="Q21" s="10" t="str">
        <f>IF(Decisions[[#This Row],[2021 FLSA Status]]=SalAnalysis[[#Headers],[Non-Exempt with OT]],1,"")</f>
        <v/>
      </c>
      <c r="R21" s="10" t="str">
        <f>IF(Decisions[[#This Row],[2021 FLSA Status]]=SalAnalysis[[#Headers],[Non-Exempt 40-hours]],1,"")</f>
        <v/>
      </c>
      <c r="S21" s="10" t="str">
        <f>IF(SalAnalysis[[#This Row],[Exempt at Threshold]]=1,"Exempt at Threshold",IF(SalAnalysis[[#This Row],[Non-Exempt with OT]]=1,"Non-Exempt with OT",IF(SalAnalysis[[#This Row],[Non-Exempt 40-hours]]=1,"Non-Exempt 40-hours","")))</f>
        <v/>
      </c>
    </row>
    <row r="22" spans="1:19" x14ac:dyDescent="0.25">
      <c r="A22" t="str">
        <f>IF(EESalData[[#This Row],[Employee]]="","",EESalData[[#This Row],[Employee]])</f>
        <v/>
      </c>
      <c r="B22" s="5" t="str">
        <f>IF(EESalData[[#This Row],[Current Annual Base Salary]]="","",EESalData[[#This Row],[Current Annual Base Salary]])</f>
        <v/>
      </c>
      <c r="C22" s="4" t="str">
        <f>IF(SalAnalysis[[#This Row],[Annual Salary]]="","",SalAnalysis[[#This Row],[Annual Salary]]/52)</f>
        <v/>
      </c>
      <c r="D22" s="4" t="str">
        <f>IF(SalAnalysis[[#This Row],[Annual Salary]]="","",SalAnalysis[[#This Row],[Weekly Pay]]/(40+SalAnalysis[[#This Row],[Weekly Overtime Hours]]))</f>
        <v/>
      </c>
      <c r="E22" t="str">
        <f>IF(EESalData[[#This Row],[Estimate Hours Worked Per Week Over 40]]="","",EESalData[[#This Row],[Estimate Hours Worked Per Week Over 40]])</f>
        <v/>
      </c>
      <c r="F22" t="str">
        <f>IF(SalAnalysis[[#This Row],[Weekly Overtime Hours]]="","",52*SalAnalysis[[#This Row],[Weekly Overtime Hours]])</f>
        <v/>
      </c>
      <c r="G22" s="4" t="str">
        <f>IF(SalAnalysis[[#This Row],[Regular Hr Rate]]="","",SalAnalysis[[#This Row],[Regular Hr Rate]]*1.5)</f>
        <v/>
      </c>
      <c r="H22" s="4" t="str">
        <f>IF(SalAnalysis[[#This Row],[Employee]]="","",'Data Input'!$E$3)</f>
        <v/>
      </c>
      <c r="I22" s="4" t="str">
        <f>IF(SalAnalysis[[#This Row],[Employee]]="","",(2080*SalAnalysis[[#This Row],[Regular Hr Rate]]))</f>
        <v/>
      </c>
      <c r="J22" s="4" t="str">
        <f>IF(SalAnalysis[[#This Row],[Employee]]="","",(SalAnalysis[[#This Row],[Annual Overtime Hours]]*SalAnalysis[[#This Row],[Overtime Rate]]))</f>
        <v/>
      </c>
      <c r="K22" s="4" t="str">
        <f>IF(SalAnalysis[[#This Row],[Employee]]="","",SalAnalysis[[#This Row],[Expected Annual Non-Exempt Regular Pay]]+SalAnalysis[[#This Row],[Expected Annual Non-Exempt Overtime Pay]])</f>
        <v/>
      </c>
      <c r="L22" s="4" t="str">
        <f>IF(SalAnalysis[[#This Row],[Employee]]="","",SalAnalysis[[#This Row],[Annual Salary]]-SalAnalysis[[#This Row],[Expected Annual Non-Exempt Regular Pay]])</f>
        <v/>
      </c>
      <c r="M22" s="5" t="str">
        <f>IF(SalAnalysis[[#This Row],[Employee]]="","",SalAnalysis[[#This Row],[Minimum Exempt Salary]]-SalAnalysis[[#This Row],[Annual Salary]])</f>
        <v/>
      </c>
      <c r="N22" s="5" t="str">
        <f>Decisions[[#This Row],[Chosen Cost]]</f>
        <v/>
      </c>
      <c r="O22" s="5" t="str">
        <f>IF(SalAnalysis[[#This Row],[Employee]]="","",SalAnalysis[[#This Row],[New Pay]]-SalAnalysis[[#This Row],[Annual Salary]])</f>
        <v/>
      </c>
      <c r="P22" s="10" t="str">
        <f>IF(Decisions[[#This Row],[2021 FLSA Status]]=SalAnalysis[[#Headers],[Exempt at Threshold]],1,"")</f>
        <v/>
      </c>
      <c r="Q22" s="10" t="str">
        <f>IF(Decisions[[#This Row],[2021 FLSA Status]]=SalAnalysis[[#Headers],[Non-Exempt with OT]],1,"")</f>
        <v/>
      </c>
      <c r="R22" s="10" t="str">
        <f>IF(Decisions[[#This Row],[2021 FLSA Status]]=SalAnalysis[[#Headers],[Non-Exempt 40-hours]],1,"")</f>
        <v/>
      </c>
      <c r="S22" s="10" t="str">
        <f>IF(SalAnalysis[[#This Row],[Exempt at Threshold]]=1,"Exempt at Threshold",IF(SalAnalysis[[#This Row],[Non-Exempt with OT]]=1,"Non-Exempt with OT",IF(SalAnalysis[[#This Row],[Non-Exempt 40-hours]]=1,"Non-Exempt 40-hours","")))</f>
        <v/>
      </c>
    </row>
    <row r="23" spans="1:19" x14ac:dyDescent="0.25">
      <c r="A23" t="str">
        <f>IF(EESalData[[#This Row],[Employee]]="","",EESalData[[#This Row],[Employee]])</f>
        <v/>
      </c>
      <c r="B23" s="5" t="str">
        <f>IF(EESalData[[#This Row],[Current Annual Base Salary]]="","",EESalData[[#This Row],[Current Annual Base Salary]])</f>
        <v/>
      </c>
      <c r="C23" s="4" t="str">
        <f>IF(SalAnalysis[[#This Row],[Annual Salary]]="","",SalAnalysis[[#This Row],[Annual Salary]]/52)</f>
        <v/>
      </c>
      <c r="D23" s="4" t="str">
        <f>IF(SalAnalysis[[#This Row],[Annual Salary]]="","",SalAnalysis[[#This Row],[Weekly Pay]]/(40+SalAnalysis[[#This Row],[Weekly Overtime Hours]]))</f>
        <v/>
      </c>
      <c r="E23" t="str">
        <f>IF(EESalData[[#This Row],[Estimate Hours Worked Per Week Over 40]]="","",EESalData[[#This Row],[Estimate Hours Worked Per Week Over 40]])</f>
        <v/>
      </c>
      <c r="F23" t="str">
        <f>IF(SalAnalysis[[#This Row],[Weekly Overtime Hours]]="","",52*SalAnalysis[[#This Row],[Weekly Overtime Hours]])</f>
        <v/>
      </c>
      <c r="G23" s="4" t="str">
        <f>IF(SalAnalysis[[#This Row],[Regular Hr Rate]]="","",SalAnalysis[[#This Row],[Regular Hr Rate]]*1.5)</f>
        <v/>
      </c>
      <c r="H23" s="4" t="str">
        <f>IF(SalAnalysis[[#This Row],[Employee]]="","",'Data Input'!$E$3)</f>
        <v/>
      </c>
      <c r="I23" s="4" t="str">
        <f>IF(SalAnalysis[[#This Row],[Employee]]="","",(2080*SalAnalysis[[#This Row],[Regular Hr Rate]]))</f>
        <v/>
      </c>
      <c r="J23" s="4" t="str">
        <f>IF(SalAnalysis[[#This Row],[Employee]]="","",(SalAnalysis[[#This Row],[Annual Overtime Hours]]*SalAnalysis[[#This Row],[Overtime Rate]]))</f>
        <v/>
      </c>
      <c r="K23" s="4" t="str">
        <f>IF(SalAnalysis[[#This Row],[Employee]]="","",SalAnalysis[[#This Row],[Expected Annual Non-Exempt Regular Pay]]+SalAnalysis[[#This Row],[Expected Annual Non-Exempt Overtime Pay]])</f>
        <v/>
      </c>
      <c r="L23" s="4" t="str">
        <f>IF(SalAnalysis[[#This Row],[Employee]]="","",SalAnalysis[[#This Row],[Annual Salary]]-SalAnalysis[[#This Row],[Expected Annual Non-Exempt Regular Pay]])</f>
        <v/>
      </c>
      <c r="M23" s="5" t="str">
        <f>IF(SalAnalysis[[#This Row],[Employee]]="","",SalAnalysis[[#This Row],[Minimum Exempt Salary]]-SalAnalysis[[#This Row],[Annual Salary]])</f>
        <v/>
      </c>
      <c r="N23" s="5" t="str">
        <f>Decisions[[#This Row],[Chosen Cost]]</f>
        <v/>
      </c>
      <c r="O23" s="5" t="str">
        <f>IF(SalAnalysis[[#This Row],[Employee]]="","",SalAnalysis[[#This Row],[New Pay]]-SalAnalysis[[#This Row],[Annual Salary]])</f>
        <v/>
      </c>
      <c r="P23" s="10" t="str">
        <f>IF(Decisions[[#This Row],[2021 FLSA Status]]=SalAnalysis[[#Headers],[Exempt at Threshold]],1,"")</f>
        <v/>
      </c>
      <c r="Q23" s="10" t="str">
        <f>IF(Decisions[[#This Row],[2021 FLSA Status]]=SalAnalysis[[#Headers],[Non-Exempt with OT]],1,"")</f>
        <v/>
      </c>
      <c r="R23" s="10" t="str">
        <f>IF(Decisions[[#This Row],[2021 FLSA Status]]=SalAnalysis[[#Headers],[Non-Exempt 40-hours]],1,"")</f>
        <v/>
      </c>
      <c r="S23" s="10" t="str">
        <f>IF(SalAnalysis[[#This Row],[Exempt at Threshold]]=1,"Exempt at Threshold",IF(SalAnalysis[[#This Row],[Non-Exempt with OT]]=1,"Non-Exempt with OT",IF(SalAnalysis[[#This Row],[Non-Exempt 40-hours]]=1,"Non-Exempt 40-hours","")))</f>
        <v/>
      </c>
    </row>
    <row r="24" spans="1:19" x14ac:dyDescent="0.25">
      <c r="A24" t="str">
        <f>IF(EESalData[[#This Row],[Employee]]="","",EESalData[[#This Row],[Employee]])</f>
        <v/>
      </c>
      <c r="B24" s="5" t="str">
        <f>IF(EESalData[[#This Row],[Current Annual Base Salary]]="","",EESalData[[#This Row],[Current Annual Base Salary]])</f>
        <v/>
      </c>
      <c r="C24" s="4" t="str">
        <f>IF(SalAnalysis[[#This Row],[Annual Salary]]="","",SalAnalysis[[#This Row],[Annual Salary]]/52)</f>
        <v/>
      </c>
      <c r="D24" s="4" t="str">
        <f>IF(SalAnalysis[[#This Row],[Annual Salary]]="","",SalAnalysis[[#This Row],[Weekly Pay]]/(40+SalAnalysis[[#This Row],[Weekly Overtime Hours]]))</f>
        <v/>
      </c>
      <c r="E24" t="str">
        <f>IF(EESalData[[#This Row],[Estimate Hours Worked Per Week Over 40]]="","",EESalData[[#This Row],[Estimate Hours Worked Per Week Over 40]])</f>
        <v/>
      </c>
      <c r="F24" t="str">
        <f>IF(SalAnalysis[[#This Row],[Weekly Overtime Hours]]="","",52*SalAnalysis[[#This Row],[Weekly Overtime Hours]])</f>
        <v/>
      </c>
      <c r="G24" s="4" t="str">
        <f>IF(SalAnalysis[[#This Row],[Regular Hr Rate]]="","",SalAnalysis[[#This Row],[Regular Hr Rate]]*1.5)</f>
        <v/>
      </c>
      <c r="H24" s="4" t="str">
        <f>IF(SalAnalysis[[#This Row],[Employee]]="","",'Data Input'!$E$3)</f>
        <v/>
      </c>
      <c r="I24" s="4" t="str">
        <f>IF(SalAnalysis[[#This Row],[Employee]]="","",(2080*SalAnalysis[[#This Row],[Regular Hr Rate]]))</f>
        <v/>
      </c>
      <c r="J24" s="4" t="str">
        <f>IF(SalAnalysis[[#This Row],[Employee]]="","",(SalAnalysis[[#This Row],[Annual Overtime Hours]]*SalAnalysis[[#This Row],[Overtime Rate]]))</f>
        <v/>
      </c>
      <c r="K24" s="4" t="str">
        <f>IF(SalAnalysis[[#This Row],[Employee]]="","",SalAnalysis[[#This Row],[Expected Annual Non-Exempt Regular Pay]]+SalAnalysis[[#This Row],[Expected Annual Non-Exempt Overtime Pay]])</f>
        <v/>
      </c>
      <c r="L24" s="4" t="str">
        <f>IF(SalAnalysis[[#This Row],[Employee]]="","",SalAnalysis[[#This Row],[Annual Salary]]-SalAnalysis[[#This Row],[Expected Annual Non-Exempt Regular Pay]])</f>
        <v/>
      </c>
      <c r="M24" s="5" t="str">
        <f>IF(SalAnalysis[[#This Row],[Employee]]="","",SalAnalysis[[#This Row],[Minimum Exempt Salary]]-SalAnalysis[[#This Row],[Annual Salary]])</f>
        <v/>
      </c>
      <c r="N24" s="5" t="str">
        <f>Decisions[[#This Row],[Chosen Cost]]</f>
        <v/>
      </c>
      <c r="O24" s="5" t="str">
        <f>IF(SalAnalysis[[#This Row],[Employee]]="","",SalAnalysis[[#This Row],[New Pay]]-SalAnalysis[[#This Row],[Annual Salary]])</f>
        <v/>
      </c>
      <c r="P24" s="10" t="str">
        <f>IF(Decisions[[#This Row],[2021 FLSA Status]]=SalAnalysis[[#Headers],[Exempt at Threshold]],1,"")</f>
        <v/>
      </c>
      <c r="Q24" s="10" t="str">
        <f>IF(Decisions[[#This Row],[2021 FLSA Status]]=SalAnalysis[[#Headers],[Non-Exempt with OT]],1,"")</f>
        <v/>
      </c>
      <c r="R24" s="10" t="str">
        <f>IF(Decisions[[#This Row],[2021 FLSA Status]]=SalAnalysis[[#Headers],[Non-Exempt 40-hours]],1,"")</f>
        <v/>
      </c>
      <c r="S24" s="10" t="str">
        <f>IF(SalAnalysis[[#This Row],[Exempt at Threshold]]=1,"Exempt at Threshold",IF(SalAnalysis[[#This Row],[Non-Exempt with OT]]=1,"Non-Exempt with OT",IF(SalAnalysis[[#This Row],[Non-Exempt 40-hours]]=1,"Non-Exempt 40-hours","")))</f>
        <v/>
      </c>
    </row>
    <row r="25" spans="1:19" x14ac:dyDescent="0.25">
      <c r="A25" t="str">
        <f>IF(EESalData[[#This Row],[Employee]]="","",EESalData[[#This Row],[Employee]])</f>
        <v/>
      </c>
      <c r="B25" s="5" t="str">
        <f>IF(EESalData[[#This Row],[Current Annual Base Salary]]="","",EESalData[[#This Row],[Current Annual Base Salary]])</f>
        <v/>
      </c>
      <c r="C25" s="4" t="str">
        <f>IF(SalAnalysis[[#This Row],[Annual Salary]]="","",SalAnalysis[[#This Row],[Annual Salary]]/52)</f>
        <v/>
      </c>
      <c r="D25" s="4" t="str">
        <f>IF(SalAnalysis[[#This Row],[Annual Salary]]="","",SalAnalysis[[#This Row],[Weekly Pay]]/(40+SalAnalysis[[#This Row],[Weekly Overtime Hours]]))</f>
        <v/>
      </c>
      <c r="E25" t="str">
        <f>IF(EESalData[[#This Row],[Estimate Hours Worked Per Week Over 40]]="","",EESalData[[#This Row],[Estimate Hours Worked Per Week Over 40]])</f>
        <v/>
      </c>
      <c r="F25" t="str">
        <f>IF(SalAnalysis[[#This Row],[Weekly Overtime Hours]]="","",52*SalAnalysis[[#This Row],[Weekly Overtime Hours]])</f>
        <v/>
      </c>
      <c r="G25" s="4" t="str">
        <f>IF(SalAnalysis[[#This Row],[Regular Hr Rate]]="","",SalAnalysis[[#This Row],[Regular Hr Rate]]*1.5)</f>
        <v/>
      </c>
      <c r="H25" s="4" t="str">
        <f>IF(SalAnalysis[[#This Row],[Employee]]="","",'Data Input'!$E$3)</f>
        <v/>
      </c>
      <c r="I25" s="4" t="str">
        <f>IF(SalAnalysis[[#This Row],[Employee]]="","",(2080*SalAnalysis[[#This Row],[Regular Hr Rate]]))</f>
        <v/>
      </c>
      <c r="J25" s="4" t="str">
        <f>IF(SalAnalysis[[#This Row],[Employee]]="","",(SalAnalysis[[#This Row],[Annual Overtime Hours]]*SalAnalysis[[#This Row],[Overtime Rate]]))</f>
        <v/>
      </c>
      <c r="K25" s="4" t="str">
        <f>IF(SalAnalysis[[#This Row],[Employee]]="","",SalAnalysis[[#This Row],[Expected Annual Non-Exempt Regular Pay]]+SalAnalysis[[#This Row],[Expected Annual Non-Exempt Overtime Pay]])</f>
        <v/>
      </c>
      <c r="L25" s="4" t="str">
        <f>IF(SalAnalysis[[#This Row],[Employee]]="","",SalAnalysis[[#This Row],[Annual Salary]]-SalAnalysis[[#This Row],[Expected Annual Non-Exempt Regular Pay]])</f>
        <v/>
      </c>
      <c r="M25" s="5" t="str">
        <f>IF(SalAnalysis[[#This Row],[Employee]]="","",SalAnalysis[[#This Row],[Minimum Exempt Salary]]-SalAnalysis[[#This Row],[Annual Salary]])</f>
        <v/>
      </c>
      <c r="N25" s="5" t="str">
        <f>Decisions[[#This Row],[Chosen Cost]]</f>
        <v/>
      </c>
      <c r="O25" s="5" t="str">
        <f>IF(SalAnalysis[[#This Row],[Employee]]="","",SalAnalysis[[#This Row],[New Pay]]-SalAnalysis[[#This Row],[Annual Salary]])</f>
        <v/>
      </c>
      <c r="P25" s="10" t="str">
        <f>IF(Decisions[[#This Row],[2021 FLSA Status]]=SalAnalysis[[#Headers],[Exempt at Threshold]],1,"")</f>
        <v/>
      </c>
      <c r="Q25" s="10" t="str">
        <f>IF(Decisions[[#This Row],[2021 FLSA Status]]=SalAnalysis[[#Headers],[Non-Exempt with OT]],1,"")</f>
        <v/>
      </c>
      <c r="R25" s="10" t="str">
        <f>IF(Decisions[[#This Row],[2021 FLSA Status]]=SalAnalysis[[#Headers],[Non-Exempt 40-hours]],1,"")</f>
        <v/>
      </c>
      <c r="S25" s="10" t="str">
        <f>IF(SalAnalysis[[#This Row],[Exempt at Threshold]]=1,"Exempt at Threshold",IF(SalAnalysis[[#This Row],[Non-Exempt with OT]]=1,"Non-Exempt with OT",IF(SalAnalysis[[#This Row],[Non-Exempt 40-hours]]=1,"Non-Exempt 40-hours","")))</f>
        <v/>
      </c>
    </row>
    <row r="26" spans="1:19" x14ac:dyDescent="0.25">
      <c r="A26" t="str">
        <f>IF(EESalData[[#This Row],[Employee]]="","",EESalData[[#This Row],[Employee]])</f>
        <v/>
      </c>
      <c r="B26" s="5" t="str">
        <f>IF(EESalData[[#This Row],[Current Annual Base Salary]]="","",EESalData[[#This Row],[Current Annual Base Salary]])</f>
        <v/>
      </c>
      <c r="C26" s="4" t="str">
        <f>IF(SalAnalysis[[#This Row],[Annual Salary]]="","",SalAnalysis[[#This Row],[Annual Salary]]/52)</f>
        <v/>
      </c>
      <c r="D26" s="4" t="str">
        <f>IF(SalAnalysis[[#This Row],[Annual Salary]]="","",SalAnalysis[[#This Row],[Weekly Pay]]/(40+SalAnalysis[[#This Row],[Weekly Overtime Hours]]))</f>
        <v/>
      </c>
      <c r="E26" t="str">
        <f>IF(EESalData[[#This Row],[Estimate Hours Worked Per Week Over 40]]="","",EESalData[[#This Row],[Estimate Hours Worked Per Week Over 40]])</f>
        <v/>
      </c>
      <c r="F26" t="str">
        <f>IF(SalAnalysis[[#This Row],[Weekly Overtime Hours]]="","",52*SalAnalysis[[#This Row],[Weekly Overtime Hours]])</f>
        <v/>
      </c>
      <c r="G26" s="4" t="str">
        <f>IF(SalAnalysis[[#This Row],[Regular Hr Rate]]="","",SalAnalysis[[#This Row],[Regular Hr Rate]]*1.5)</f>
        <v/>
      </c>
      <c r="H26" s="4" t="str">
        <f>IF(SalAnalysis[[#This Row],[Employee]]="","",'Data Input'!$E$3)</f>
        <v/>
      </c>
      <c r="I26" s="4" t="str">
        <f>IF(SalAnalysis[[#This Row],[Employee]]="","",(2080*SalAnalysis[[#This Row],[Regular Hr Rate]]))</f>
        <v/>
      </c>
      <c r="J26" s="4" t="str">
        <f>IF(SalAnalysis[[#This Row],[Employee]]="","",(SalAnalysis[[#This Row],[Annual Overtime Hours]]*SalAnalysis[[#This Row],[Overtime Rate]]))</f>
        <v/>
      </c>
      <c r="K26" s="4" t="str">
        <f>IF(SalAnalysis[[#This Row],[Employee]]="","",SalAnalysis[[#This Row],[Expected Annual Non-Exempt Regular Pay]]+SalAnalysis[[#This Row],[Expected Annual Non-Exempt Overtime Pay]])</f>
        <v/>
      </c>
      <c r="L26" s="4" t="str">
        <f>IF(SalAnalysis[[#This Row],[Employee]]="","",SalAnalysis[[#This Row],[Annual Salary]]-SalAnalysis[[#This Row],[Expected Annual Non-Exempt Regular Pay]])</f>
        <v/>
      </c>
      <c r="M26" s="5" t="str">
        <f>IF(SalAnalysis[[#This Row],[Employee]]="","",SalAnalysis[[#This Row],[Minimum Exempt Salary]]-SalAnalysis[[#This Row],[Annual Salary]])</f>
        <v/>
      </c>
      <c r="N26" s="5" t="str">
        <f>Decisions[[#This Row],[Chosen Cost]]</f>
        <v/>
      </c>
      <c r="O26" s="5" t="str">
        <f>IF(SalAnalysis[[#This Row],[Employee]]="","",SalAnalysis[[#This Row],[New Pay]]-SalAnalysis[[#This Row],[Annual Salary]])</f>
        <v/>
      </c>
      <c r="P26" s="10" t="str">
        <f>IF(Decisions[[#This Row],[2021 FLSA Status]]=SalAnalysis[[#Headers],[Exempt at Threshold]],1,"")</f>
        <v/>
      </c>
      <c r="Q26" s="10" t="str">
        <f>IF(Decisions[[#This Row],[2021 FLSA Status]]=SalAnalysis[[#Headers],[Non-Exempt with OT]],1,"")</f>
        <v/>
      </c>
      <c r="R26" s="10" t="str">
        <f>IF(Decisions[[#This Row],[2021 FLSA Status]]=SalAnalysis[[#Headers],[Non-Exempt 40-hours]],1,"")</f>
        <v/>
      </c>
      <c r="S26" s="10" t="str">
        <f>IF(SalAnalysis[[#This Row],[Exempt at Threshold]]=1,"Exempt at Threshold",IF(SalAnalysis[[#This Row],[Non-Exempt with OT]]=1,"Non-Exempt with OT",IF(SalAnalysis[[#This Row],[Non-Exempt 40-hours]]=1,"Non-Exempt 40-hours","")))</f>
        <v/>
      </c>
    </row>
    <row r="27" spans="1:19" x14ac:dyDescent="0.25">
      <c r="A27" t="str">
        <f>IF(EESalData[[#This Row],[Employee]]="","",EESalData[[#This Row],[Employee]])</f>
        <v/>
      </c>
      <c r="B27" s="5" t="str">
        <f>IF(EESalData[[#This Row],[Current Annual Base Salary]]="","",EESalData[[#This Row],[Current Annual Base Salary]])</f>
        <v/>
      </c>
      <c r="C27" s="4" t="str">
        <f>IF(SalAnalysis[[#This Row],[Annual Salary]]="","",SalAnalysis[[#This Row],[Annual Salary]]/52)</f>
        <v/>
      </c>
      <c r="D27" s="4" t="str">
        <f>IF(SalAnalysis[[#This Row],[Annual Salary]]="","",SalAnalysis[[#This Row],[Weekly Pay]]/(40+SalAnalysis[[#This Row],[Weekly Overtime Hours]]))</f>
        <v/>
      </c>
      <c r="E27" t="str">
        <f>IF(EESalData[[#This Row],[Estimate Hours Worked Per Week Over 40]]="","",EESalData[[#This Row],[Estimate Hours Worked Per Week Over 40]])</f>
        <v/>
      </c>
      <c r="F27" t="str">
        <f>IF(SalAnalysis[[#This Row],[Weekly Overtime Hours]]="","",52*SalAnalysis[[#This Row],[Weekly Overtime Hours]])</f>
        <v/>
      </c>
      <c r="G27" s="4" t="str">
        <f>IF(SalAnalysis[[#This Row],[Regular Hr Rate]]="","",SalAnalysis[[#This Row],[Regular Hr Rate]]*1.5)</f>
        <v/>
      </c>
      <c r="H27" s="4" t="str">
        <f>IF(SalAnalysis[[#This Row],[Employee]]="","",'Data Input'!$E$3)</f>
        <v/>
      </c>
      <c r="I27" s="4" t="str">
        <f>IF(SalAnalysis[[#This Row],[Employee]]="","",(2080*SalAnalysis[[#This Row],[Regular Hr Rate]]))</f>
        <v/>
      </c>
      <c r="J27" s="4" t="str">
        <f>IF(SalAnalysis[[#This Row],[Employee]]="","",(SalAnalysis[[#This Row],[Annual Overtime Hours]]*SalAnalysis[[#This Row],[Overtime Rate]]))</f>
        <v/>
      </c>
      <c r="K27" s="4" t="str">
        <f>IF(SalAnalysis[[#This Row],[Employee]]="","",SalAnalysis[[#This Row],[Expected Annual Non-Exempt Regular Pay]]+SalAnalysis[[#This Row],[Expected Annual Non-Exempt Overtime Pay]])</f>
        <v/>
      </c>
      <c r="L27" s="4" t="str">
        <f>IF(SalAnalysis[[#This Row],[Employee]]="","",SalAnalysis[[#This Row],[Annual Salary]]-SalAnalysis[[#This Row],[Expected Annual Non-Exempt Regular Pay]])</f>
        <v/>
      </c>
      <c r="M27" s="5" t="str">
        <f>IF(SalAnalysis[[#This Row],[Employee]]="","",SalAnalysis[[#This Row],[Minimum Exempt Salary]]-SalAnalysis[[#This Row],[Annual Salary]])</f>
        <v/>
      </c>
      <c r="N27" s="5" t="str">
        <f>Decisions[[#This Row],[Chosen Cost]]</f>
        <v/>
      </c>
      <c r="O27" s="5" t="str">
        <f>IF(SalAnalysis[[#This Row],[Employee]]="","",SalAnalysis[[#This Row],[New Pay]]-SalAnalysis[[#This Row],[Annual Salary]])</f>
        <v/>
      </c>
      <c r="P27" s="10" t="str">
        <f>IF(Decisions[[#This Row],[2021 FLSA Status]]=SalAnalysis[[#Headers],[Exempt at Threshold]],1,"")</f>
        <v/>
      </c>
      <c r="Q27" s="10" t="str">
        <f>IF(Decisions[[#This Row],[2021 FLSA Status]]=SalAnalysis[[#Headers],[Non-Exempt with OT]],1,"")</f>
        <v/>
      </c>
      <c r="R27" s="10" t="str">
        <f>IF(Decisions[[#This Row],[2021 FLSA Status]]=SalAnalysis[[#Headers],[Non-Exempt 40-hours]],1,"")</f>
        <v/>
      </c>
      <c r="S27" s="10" t="str">
        <f>IF(SalAnalysis[[#This Row],[Exempt at Threshold]]=1,"Exempt at Threshold",IF(SalAnalysis[[#This Row],[Non-Exempt with OT]]=1,"Non-Exempt with OT",IF(SalAnalysis[[#This Row],[Non-Exempt 40-hours]]=1,"Non-Exempt 40-hours","")))</f>
        <v/>
      </c>
    </row>
    <row r="28" spans="1:19" x14ac:dyDescent="0.25">
      <c r="A28" t="str">
        <f>IF(EESalData[[#This Row],[Employee]]="","",EESalData[[#This Row],[Employee]])</f>
        <v/>
      </c>
      <c r="B28" s="5" t="str">
        <f>IF(EESalData[[#This Row],[Current Annual Base Salary]]="","",EESalData[[#This Row],[Current Annual Base Salary]])</f>
        <v/>
      </c>
      <c r="C28" s="4" t="str">
        <f>IF(SalAnalysis[[#This Row],[Annual Salary]]="","",SalAnalysis[[#This Row],[Annual Salary]]/52)</f>
        <v/>
      </c>
      <c r="D28" s="4" t="str">
        <f>IF(SalAnalysis[[#This Row],[Annual Salary]]="","",SalAnalysis[[#This Row],[Weekly Pay]]/(40+SalAnalysis[[#This Row],[Weekly Overtime Hours]]))</f>
        <v/>
      </c>
      <c r="E28" t="str">
        <f>IF(EESalData[[#This Row],[Estimate Hours Worked Per Week Over 40]]="","",EESalData[[#This Row],[Estimate Hours Worked Per Week Over 40]])</f>
        <v/>
      </c>
      <c r="F28" t="str">
        <f>IF(SalAnalysis[[#This Row],[Weekly Overtime Hours]]="","",52*SalAnalysis[[#This Row],[Weekly Overtime Hours]])</f>
        <v/>
      </c>
      <c r="G28" s="4" t="str">
        <f>IF(SalAnalysis[[#This Row],[Regular Hr Rate]]="","",SalAnalysis[[#This Row],[Regular Hr Rate]]*1.5)</f>
        <v/>
      </c>
      <c r="H28" s="4" t="str">
        <f>IF(SalAnalysis[[#This Row],[Employee]]="","",'Data Input'!$E$3)</f>
        <v/>
      </c>
      <c r="I28" s="4" t="str">
        <f>IF(SalAnalysis[[#This Row],[Employee]]="","",(2080*SalAnalysis[[#This Row],[Regular Hr Rate]]))</f>
        <v/>
      </c>
      <c r="J28" s="4" t="str">
        <f>IF(SalAnalysis[[#This Row],[Employee]]="","",(SalAnalysis[[#This Row],[Annual Overtime Hours]]*SalAnalysis[[#This Row],[Overtime Rate]]))</f>
        <v/>
      </c>
      <c r="K28" s="4" t="str">
        <f>IF(SalAnalysis[[#This Row],[Employee]]="","",SalAnalysis[[#This Row],[Expected Annual Non-Exempt Regular Pay]]+SalAnalysis[[#This Row],[Expected Annual Non-Exempt Overtime Pay]])</f>
        <v/>
      </c>
      <c r="L28" s="4" t="str">
        <f>IF(SalAnalysis[[#This Row],[Employee]]="","",SalAnalysis[[#This Row],[Annual Salary]]-SalAnalysis[[#This Row],[Expected Annual Non-Exempt Regular Pay]])</f>
        <v/>
      </c>
      <c r="M28" s="5" t="str">
        <f>IF(SalAnalysis[[#This Row],[Employee]]="","",SalAnalysis[[#This Row],[Minimum Exempt Salary]]-SalAnalysis[[#This Row],[Annual Salary]])</f>
        <v/>
      </c>
      <c r="N28" s="5" t="str">
        <f>Decisions[[#This Row],[Chosen Cost]]</f>
        <v/>
      </c>
      <c r="O28" s="5" t="str">
        <f>IF(SalAnalysis[[#This Row],[Employee]]="","",SalAnalysis[[#This Row],[New Pay]]-SalAnalysis[[#This Row],[Annual Salary]])</f>
        <v/>
      </c>
      <c r="P28" s="10" t="str">
        <f>IF(Decisions[[#This Row],[2021 FLSA Status]]=SalAnalysis[[#Headers],[Exempt at Threshold]],1,"")</f>
        <v/>
      </c>
      <c r="Q28" s="10" t="str">
        <f>IF(Decisions[[#This Row],[2021 FLSA Status]]=SalAnalysis[[#Headers],[Non-Exempt with OT]],1,"")</f>
        <v/>
      </c>
      <c r="R28" s="10" t="str">
        <f>IF(Decisions[[#This Row],[2021 FLSA Status]]=SalAnalysis[[#Headers],[Non-Exempt 40-hours]],1,"")</f>
        <v/>
      </c>
      <c r="S28" s="10" t="str">
        <f>IF(SalAnalysis[[#This Row],[Exempt at Threshold]]=1,"Exempt at Threshold",IF(SalAnalysis[[#This Row],[Non-Exempt with OT]]=1,"Non-Exempt with OT",IF(SalAnalysis[[#This Row],[Non-Exempt 40-hours]]=1,"Non-Exempt 40-hours","")))</f>
        <v/>
      </c>
    </row>
    <row r="29" spans="1:19" x14ac:dyDescent="0.25">
      <c r="A29" t="str">
        <f>IF(EESalData[[#This Row],[Employee]]="","",EESalData[[#This Row],[Employee]])</f>
        <v/>
      </c>
      <c r="B29" s="5" t="str">
        <f>IF(EESalData[[#This Row],[Current Annual Base Salary]]="","",EESalData[[#This Row],[Current Annual Base Salary]])</f>
        <v/>
      </c>
      <c r="C29" s="4" t="str">
        <f>IF(SalAnalysis[[#This Row],[Annual Salary]]="","",SalAnalysis[[#This Row],[Annual Salary]]/52)</f>
        <v/>
      </c>
      <c r="D29" s="4" t="str">
        <f>IF(SalAnalysis[[#This Row],[Annual Salary]]="","",SalAnalysis[[#This Row],[Weekly Pay]]/(40+SalAnalysis[[#This Row],[Weekly Overtime Hours]]))</f>
        <v/>
      </c>
      <c r="E29" t="str">
        <f>IF(EESalData[[#This Row],[Estimate Hours Worked Per Week Over 40]]="","",EESalData[[#This Row],[Estimate Hours Worked Per Week Over 40]])</f>
        <v/>
      </c>
      <c r="F29" t="str">
        <f>IF(SalAnalysis[[#This Row],[Weekly Overtime Hours]]="","",52*SalAnalysis[[#This Row],[Weekly Overtime Hours]])</f>
        <v/>
      </c>
      <c r="G29" s="4" t="str">
        <f>IF(SalAnalysis[[#This Row],[Regular Hr Rate]]="","",SalAnalysis[[#This Row],[Regular Hr Rate]]*1.5)</f>
        <v/>
      </c>
      <c r="H29" s="4" t="str">
        <f>IF(SalAnalysis[[#This Row],[Employee]]="","",'Data Input'!$E$3)</f>
        <v/>
      </c>
      <c r="I29" s="4" t="str">
        <f>IF(SalAnalysis[[#This Row],[Employee]]="","",(2080*SalAnalysis[[#This Row],[Regular Hr Rate]]))</f>
        <v/>
      </c>
      <c r="J29" s="4" t="str">
        <f>IF(SalAnalysis[[#This Row],[Employee]]="","",(SalAnalysis[[#This Row],[Annual Overtime Hours]]*SalAnalysis[[#This Row],[Overtime Rate]]))</f>
        <v/>
      </c>
      <c r="K29" s="4" t="str">
        <f>IF(SalAnalysis[[#This Row],[Employee]]="","",SalAnalysis[[#This Row],[Expected Annual Non-Exempt Regular Pay]]+SalAnalysis[[#This Row],[Expected Annual Non-Exempt Overtime Pay]])</f>
        <v/>
      </c>
      <c r="L29" s="4" t="str">
        <f>IF(SalAnalysis[[#This Row],[Employee]]="","",SalAnalysis[[#This Row],[Annual Salary]]-SalAnalysis[[#This Row],[Expected Annual Non-Exempt Regular Pay]])</f>
        <v/>
      </c>
      <c r="M29" s="5" t="str">
        <f>IF(SalAnalysis[[#This Row],[Employee]]="","",SalAnalysis[[#This Row],[Minimum Exempt Salary]]-SalAnalysis[[#This Row],[Annual Salary]])</f>
        <v/>
      </c>
      <c r="N29" s="5" t="str">
        <f>Decisions[[#This Row],[Chosen Cost]]</f>
        <v/>
      </c>
      <c r="O29" s="5" t="str">
        <f>IF(SalAnalysis[[#This Row],[Employee]]="","",SalAnalysis[[#This Row],[New Pay]]-SalAnalysis[[#This Row],[Annual Salary]])</f>
        <v/>
      </c>
      <c r="P29" s="10" t="str">
        <f>IF(Decisions[[#This Row],[2021 FLSA Status]]=SalAnalysis[[#Headers],[Exempt at Threshold]],1,"")</f>
        <v/>
      </c>
      <c r="Q29" s="10" t="str">
        <f>IF(Decisions[[#This Row],[2021 FLSA Status]]=SalAnalysis[[#Headers],[Non-Exempt with OT]],1,"")</f>
        <v/>
      </c>
      <c r="R29" s="10" t="str">
        <f>IF(Decisions[[#This Row],[2021 FLSA Status]]=SalAnalysis[[#Headers],[Non-Exempt 40-hours]],1,"")</f>
        <v/>
      </c>
      <c r="S29" s="10" t="str">
        <f>IF(SalAnalysis[[#This Row],[Exempt at Threshold]]=1,"Exempt at Threshold",IF(SalAnalysis[[#This Row],[Non-Exempt with OT]]=1,"Non-Exempt with OT",IF(SalAnalysis[[#This Row],[Non-Exempt 40-hours]]=1,"Non-Exempt 40-hours","")))</f>
        <v/>
      </c>
    </row>
    <row r="30" spans="1:19" x14ac:dyDescent="0.25">
      <c r="A30" t="str">
        <f>IF(EESalData[[#This Row],[Employee]]="","",EESalData[[#This Row],[Employee]])</f>
        <v/>
      </c>
      <c r="B30" s="5" t="str">
        <f>IF(EESalData[[#This Row],[Current Annual Base Salary]]="","",EESalData[[#This Row],[Current Annual Base Salary]])</f>
        <v/>
      </c>
      <c r="C30" s="4" t="str">
        <f>IF(SalAnalysis[[#This Row],[Annual Salary]]="","",SalAnalysis[[#This Row],[Annual Salary]]/52)</f>
        <v/>
      </c>
      <c r="D30" s="4" t="str">
        <f>IF(SalAnalysis[[#This Row],[Annual Salary]]="","",SalAnalysis[[#This Row],[Weekly Pay]]/(40+SalAnalysis[[#This Row],[Weekly Overtime Hours]]))</f>
        <v/>
      </c>
      <c r="E30" t="str">
        <f>IF(EESalData[[#This Row],[Estimate Hours Worked Per Week Over 40]]="","",EESalData[[#This Row],[Estimate Hours Worked Per Week Over 40]])</f>
        <v/>
      </c>
      <c r="F30" t="str">
        <f>IF(SalAnalysis[[#This Row],[Weekly Overtime Hours]]="","",52*SalAnalysis[[#This Row],[Weekly Overtime Hours]])</f>
        <v/>
      </c>
      <c r="G30" s="4" t="str">
        <f>IF(SalAnalysis[[#This Row],[Regular Hr Rate]]="","",SalAnalysis[[#This Row],[Regular Hr Rate]]*1.5)</f>
        <v/>
      </c>
      <c r="H30" s="4" t="str">
        <f>IF(SalAnalysis[[#This Row],[Employee]]="","",'Data Input'!$E$3)</f>
        <v/>
      </c>
      <c r="I30" s="4" t="str">
        <f>IF(SalAnalysis[[#This Row],[Employee]]="","",(2080*SalAnalysis[[#This Row],[Regular Hr Rate]]))</f>
        <v/>
      </c>
      <c r="J30" s="4" t="str">
        <f>IF(SalAnalysis[[#This Row],[Employee]]="","",(SalAnalysis[[#This Row],[Annual Overtime Hours]]*SalAnalysis[[#This Row],[Overtime Rate]]))</f>
        <v/>
      </c>
      <c r="K30" s="4" t="str">
        <f>IF(SalAnalysis[[#This Row],[Employee]]="","",SalAnalysis[[#This Row],[Expected Annual Non-Exempt Regular Pay]]+SalAnalysis[[#This Row],[Expected Annual Non-Exempt Overtime Pay]])</f>
        <v/>
      </c>
      <c r="L30" s="4" t="str">
        <f>IF(SalAnalysis[[#This Row],[Employee]]="","",SalAnalysis[[#This Row],[Annual Salary]]-SalAnalysis[[#This Row],[Expected Annual Non-Exempt Regular Pay]])</f>
        <v/>
      </c>
      <c r="M30" s="5" t="str">
        <f>IF(SalAnalysis[[#This Row],[Employee]]="","",SalAnalysis[[#This Row],[Minimum Exempt Salary]]-SalAnalysis[[#This Row],[Annual Salary]])</f>
        <v/>
      </c>
      <c r="N30" s="5" t="str">
        <f>Decisions[[#This Row],[Chosen Cost]]</f>
        <v/>
      </c>
      <c r="O30" s="5" t="str">
        <f>IF(SalAnalysis[[#This Row],[Employee]]="","",SalAnalysis[[#This Row],[New Pay]]-SalAnalysis[[#This Row],[Annual Salary]])</f>
        <v/>
      </c>
      <c r="P30" s="10" t="str">
        <f>IF(Decisions[[#This Row],[2021 FLSA Status]]=SalAnalysis[[#Headers],[Exempt at Threshold]],1,"")</f>
        <v/>
      </c>
      <c r="Q30" s="10" t="str">
        <f>IF(Decisions[[#This Row],[2021 FLSA Status]]=SalAnalysis[[#Headers],[Non-Exempt with OT]],1,"")</f>
        <v/>
      </c>
      <c r="R30" s="10" t="str">
        <f>IF(Decisions[[#This Row],[2021 FLSA Status]]=SalAnalysis[[#Headers],[Non-Exempt 40-hours]],1,"")</f>
        <v/>
      </c>
      <c r="S30" s="10" t="str">
        <f>IF(SalAnalysis[[#This Row],[Exempt at Threshold]]=1,"Exempt at Threshold",IF(SalAnalysis[[#This Row],[Non-Exempt with OT]]=1,"Non-Exempt with OT",IF(SalAnalysis[[#This Row],[Non-Exempt 40-hours]]=1,"Non-Exempt 40-hours","")))</f>
        <v/>
      </c>
    </row>
    <row r="31" spans="1:19" x14ac:dyDescent="0.25">
      <c r="A31" t="str">
        <f>IF(EESalData[[#This Row],[Employee]]="","",EESalData[[#This Row],[Employee]])</f>
        <v/>
      </c>
      <c r="B31" s="5" t="str">
        <f>IF(EESalData[[#This Row],[Current Annual Base Salary]]="","",EESalData[[#This Row],[Current Annual Base Salary]])</f>
        <v/>
      </c>
      <c r="C31" s="4" t="str">
        <f>IF(SalAnalysis[[#This Row],[Annual Salary]]="","",SalAnalysis[[#This Row],[Annual Salary]]/52)</f>
        <v/>
      </c>
      <c r="D31" s="4" t="str">
        <f>IF(SalAnalysis[[#This Row],[Annual Salary]]="","",SalAnalysis[[#This Row],[Weekly Pay]]/(40+SalAnalysis[[#This Row],[Weekly Overtime Hours]]))</f>
        <v/>
      </c>
      <c r="E31" t="str">
        <f>IF(EESalData[[#This Row],[Estimate Hours Worked Per Week Over 40]]="","",EESalData[[#This Row],[Estimate Hours Worked Per Week Over 40]])</f>
        <v/>
      </c>
      <c r="F31" t="str">
        <f>IF(SalAnalysis[[#This Row],[Weekly Overtime Hours]]="","",52*SalAnalysis[[#This Row],[Weekly Overtime Hours]])</f>
        <v/>
      </c>
      <c r="G31" s="4" t="str">
        <f>IF(SalAnalysis[[#This Row],[Regular Hr Rate]]="","",SalAnalysis[[#This Row],[Regular Hr Rate]]*1.5)</f>
        <v/>
      </c>
      <c r="H31" s="4" t="str">
        <f>IF(SalAnalysis[[#This Row],[Employee]]="","",'Data Input'!$E$3)</f>
        <v/>
      </c>
      <c r="I31" s="4" t="str">
        <f>IF(SalAnalysis[[#This Row],[Employee]]="","",(2080*SalAnalysis[[#This Row],[Regular Hr Rate]]))</f>
        <v/>
      </c>
      <c r="J31" s="4" t="str">
        <f>IF(SalAnalysis[[#This Row],[Employee]]="","",(SalAnalysis[[#This Row],[Annual Overtime Hours]]*SalAnalysis[[#This Row],[Overtime Rate]]))</f>
        <v/>
      </c>
      <c r="K31" s="4" t="str">
        <f>IF(SalAnalysis[[#This Row],[Employee]]="","",SalAnalysis[[#This Row],[Expected Annual Non-Exempt Regular Pay]]+SalAnalysis[[#This Row],[Expected Annual Non-Exempt Overtime Pay]])</f>
        <v/>
      </c>
      <c r="L31" s="4" t="str">
        <f>IF(SalAnalysis[[#This Row],[Employee]]="","",SalAnalysis[[#This Row],[Annual Salary]]-SalAnalysis[[#This Row],[Expected Annual Non-Exempt Regular Pay]])</f>
        <v/>
      </c>
      <c r="M31" s="5" t="str">
        <f>IF(SalAnalysis[[#This Row],[Employee]]="","",SalAnalysis[[#This Row],[Minimum Exempt Salary]]-SalAnalysis[[#This Row],[Annual Salary]])</f>
        <v/>
      </c>
      <c r="N31" s="5" t="str">
        <f>Decisions[[#This Row],[Chosen Cost]]</f>
        <v/>
      </c>
      <c r="O31" s="5" t="str">
        <f>IF(SalAnalysis[[#This Row],[Employee]]="","",SalAnalysis[[#This Row],[New Pay]]-SalAnalysis[[#This Row],[Annual Salary]])</f>
        <v/>
      </c>
      <c r="P31" s="10" t="str">
        <f>IF(Decisions[[#This Row],[2021 FLSA Status]]=SalAnalysis[[#Headers],[Exempt at Threshold]],1,"")</f>
        <v/>
      </c>
      <c r="Q31" s="10" t="str">
        <f>IF(Decisions[[#This Row],[2021 FLSA Status]]=SalAnalysis[[#Headers],[Non-Exempt with OT]],1,"")</f>
        <v/>
      </c>
      <c r="R31" s="10" t="str">
        <f>IF(Decisions[[#This Row],[2021 FLSA Status]]=SalAnalysis[[#Headers],[Non-Exempt 40-hours]],1,"")</f>
        <v/>
      </c>
      <c r="S31" s="10" t="str">
        <f>IF(SalAnalysis[[#This Row],[Exempt at Threshold]]=1,"Exempt at Threshold",IF(SalAnalysis[[#This Row],[Non-Exempt with OT]]=1,"Non-Exempt with OT",IF(SalAnalysis[[#This Row],[Non-Exempt 40-hours]]=1,"Non-Exempt 40-hours","")))</f>
        <v/>
      </c>
    </row>
    <row r="32" spans="1:19" x14ac:dyDescent="0.25">
      <c r="A32" t="str">
        <f>IF(EESalData[[#This Row],[Employee]]="","",EESalData[[#This Row],[Employee]])</f>
        <v/>
      </c>
      <c r="B32" s="5" t="str">
        <f>IF(EESalData[[#This Row],[Current Annual Base Salary]]="","",EESalData[[#This Row],[Current Annual Base Salary]])</f>
        <v/>
      </c>
      <c r="C32" s="4" t="str">
        <f>IF(SalAnalysis[[#This Row],[Annual Salary]]="","",SalAnalysis[[#This Row],[Annual Salary]]/52)</f>
        <v/>
      </c>
      <c r="D32" s="4" t="str">
        <f>IF(SalAnalysis[[#This Row],[Annual Salary]]="","",SalAnalysis[[#This Row],[Weekly Pay]]/(40+SalAnalysis[[#This Row],[Weekly Overtime Hours]]))</f>
        <v/>
      </c>
      <c r="E32" t="str">
        <f>IF(EESalData[[#This Row],[Estimate Hours Worked Per Week Over 40]]="","",EESalData[[#This Row],[Estimate Hours Worked Per Week Over 40]])</f>
        <v/>
      </c>
      <c r="F32" t="str">
        <f>IF(SalAnalysis[[#This Row],[Weekly Overtime Hours]]="","",52*SalAnalysis[[#This Row],[Weekly Overtime Hours]])</f>
        <v/>
      </c>
      <c r="G32" s="4" t="str">
        <f>IF(SalAnalysis[[#This Row],[Regular Hr Rate]]="","",SalAnalysis[[#This Row],[Regular Hr Rate]]*1.5)</f>
        <v/>
      </c>
      <c r="H32" s="4" t="str">
        <f>IF(SalAnalysis[[#This Row],[Employee]]="","",'Data Input'!$E$3)</f>
        <v/>
      </c>
      <c r="I32" s="4" t="str">
        <f>IF(SalAnalysis[[#This Row],[Employee]]="","",(2080*SalAnalysis[[#This Row],[Regular Hr Rate]]))</f>
        <v/>
      </c>
      <c r="J32" s="4" t="str">
        <f>IF(SalAnalysis[[#This Row],[Employee]]="","",(SalAnalysis[[#This Row],[Annual Overtime Hours]]*SalAnalysis[[#This Row],[Overtime Rate]]))</f>
        <v/>
      </c>
      <c r="K32" s="4" t="str">
        <f>IF(SalAnalysis[[#This Row],[Employee]]="","",SalAnalysis[[#This Row],[Expected Annual Non-Exempt Regular Pay]]+SalAnalysis[[#This Row],[Expected Annual Non-Exempt Overtime Pay]])</f>
        <v/>
      </c>
      <c r="L32" s="4" t="str">
        <f>IF(SalAnalysis[[#This Row],[Employee]]="","",SalAnalysis[[#This Row],[Annual Salary]]-SalAnalysis[[#This Row],[Expected Annual Non-Exempt Regular Pay]])</f>
        <v/>
      </c>
      <c r="M32" s="5" t="str">
        <f>IF(SalAnalysis[[#This Row],[Employee]]="","",SalAnalysis[[#This Row],[Minimum Exempt Salary]]-SalAnalysis[[#This Row],[Annual Salary]])</f>
        <v/>
      </c>
      <c r="N32" s="5" t="str">
        <f>Decisions[[#This Row],[Chosen Cost]]</f>
        <v/>
      </c>
      <c r="O32" s="5" t="str">
        <f>IF(SalAnalysis[[#This Row],[Employee]]="","",SalAnalysis[[#This Row],[New Pay]]-SalAnalysis[[#This Row],[Annual Salary]])</f>
        <v/>
      </c>
      <c r="P32" s="10" t="str">
        <f>IF(Decisions[[#This Row],[2021 FLSA Status]]=SalAnalysis[[#Headers],[Exempt at Threshold]],1,"")</f>
        <v/>
      </c>
      <c r="Q32" s="10" t="str">
        <f>IF(Decisions[[#This Row],[2021 FLSA Status]]=SalAnalysis[[#Headers],[Non-Exempt with OT]],1,"")</f>
        <v/>
      </c>
      <c r="R32" s="10" t="str">
        <f>IF(Decisions[[#This Row],[2021 FLSA Status]]=SalAnalysis[[#Headers],[Non-Exempt 40-hours]],1,"")</f>
        <v/>
      </c>
      <c r="S32" s="10" t="str">
        <f>IF(SalAnalysis[[#This Row],[Exempt at Threshold]]=1,"Exempt at Threshold",IF(SalAnalysis[[#This Row],[Non-Exempt with OT]]=1,"Non-Exempt with OT",IF(SalAnalysis[[#This Row],[Non-Exempt 40-hours]]=1,"Non-Exempt 40-hours","")))</f>
        <v/>
      </c>
    </row>
    <row r="33" spans="1:19" x14ac:dyDescent="0.25">
      <c r="A33" t="str">
        <f>IF(EESalData[[#This Row],[Employee]]="","",EESalData[[#This Row],[Employee]])</f>
        <v/>
      </c>
      <c r="B33" s="5" t="str">
        <f>IF(EESalData[[#This Row],[Current Annual Base Salary]]="","",EESalData[[#This Row],[Current Annual Base Salary]])</f>
        <v/>
      </c>
      <c r="C33" s="4" t="str">
        <f>IF(SalAnalysis[[#This Row],[Annual Salary]]="","",SalAnalysis[[#This Row],[Annual Salary]]/52)</f>
        <v/>
      </c>
      <c r="D33" s="4" t="str">
        <f>IF(SalAnalysis[[#This Row],[Annual Salary]]="","",SalAnalysis[[#This Row],[Weekly Pay]]/(40+SalAnalysis[[#This Row],[Weekly Overtime Hours]]))</f>
        <v/>
      </c>
      <c r="E33" t="str">
        <f>IF(EESalData[[#This Row],[Estimate Hours Worked Per Week Over 40]]="","",EESalData[[#This Row],[Estimate Hours Worked Per Week Over 40]])</f>
        <v/>
      </c>
      <c r="F33" t="str">
        <f>IF(SalAnalysis[[#This Row],[Weekly Overtime Hours]]="","",52*SalAnalysis[[#This Row],[Weekly Overtime Hours]])</f>
        <v/>
      </c>
      <c r="G33" s="4" t="str">
        <f>IF(SalAnalysis[[#This Row],[Regular Hr Rate]]="","",SalAnalysis[[#This Row],[Regular Hr Rate]]*1.5)</f>
        <v/>
      </c>
      <c r="H33" s="4" t="str">
        <f>IF(SalAnalysis[[#This Row],[Employee]]="","",'Data Input'!$E$3)</f>
        <v/>
      </c>
      <c r="I33" s="4" t="str">
        <f>IF(SalAnalysis[[#This Row],[Employee]]="","",(2080*SalAnalysis[[#This Row],[Regular Hr Rate]]))</f>
        <v/>
      </c>
      <c r="J33" s="4" t="str">
        <f>IF(SalAnalysis[[#This Row],[Employee]]="","",(SalAnalysis[[#This Row],[Annual Overtime Hours]]*SalAnalysis[[#This Row],[Overtime Rate]]))</f>
        <v/>
      </c>
      <c r="K33" s="4" t="str">
        <f>IF(SalAnalysis[[#This Row],[Employee]]="","",SalAnalysis[[#This Row],[Expected Annual Non-Exempt Regular Pay]]+SalAnalysis[[#This Row],[Expected Annual Non-Exempt Overtime Pay]])</f>
        <v/>
      </c>
      <c r="L33" s="4" t="str">
        <f>IF(SalAnalysis[[#This Row],[Employee]]="","",SalAnalysis[[#This Row],[Annual Salary]]-SalAnalysis[[#This Row],[Expected Annual Non-Exempt Regular Pay]])</f>
        <v/>
      </c>
      <c r="M33" s="5" t="str">
        <f>IF(SalAnalysis[[#This Row],[Employee]]="","",SalAnalysis[[#This Row],[Minimum Exempt Salary]]-SalAnalysis[[#This Row],[Annual Salary]])</f>
        <v/>
      </c>
      <c r="N33" s="5" t="str">
        <f>Decisions[[#This Row],[Chosen Cost]]</f>
        <v/>
      </c>
      <c r="O33" s="5" t="str">
        <f>IF(SalAnalysis[[#This Row],[Employee]]="","",SalAnalysis[[#This Row],[New Pay]]-SalAnalysis[[#This Row],[Annual Salary]])</f>
        <v/>
      </c>
      <c r="P33" s="10" t="str">
        <f>IF(Decisions[[#This Row],[2021 FLSA Status]]=SalAnalysis[[#Headers],[Exempt at Threshold]],1,"")</f>
        <v/>
      </c>
      <c r="Q33" s="10" t="str">
        <f>IF(Decisions[[#This Row],[2021 FLSA Status]]=SalAnalysis[[#Headers],[Non-Exempt with OT]],1,"")</f>
        <v/>
      </c>
      <c r="R33" s="10" t="str">
        <f>IF(Decisions[[#This Row],[2021 FLSA Status]]=SalAnalysis[[#Headers],[Non-Exempt 40-hours]],1,"")</f>
        <v/>
      </c>
      <c r="S33" s="10" t="str">
        <f>IF(SalAnalysis[[#This Row],[Exempt at Threshold]]=1,"Exempt at Threshold",IF(SalAnalysis[[#This Row],[Non-Exempt with OT]]=1,"Non-Exempt with OT",IF(SalAnalysis[[#This Row],[Non-Exempt 40-hours]]=1,"Non-Exempt 40-hours","")))</f>
        <v/>
      </c>
    </row>
    <row r="34" spans="1:19" x14ac:dyDescent="0.25">
      <c r="A34" t="str">
        <f>IF(EESalData[[#This Row],[Employee]]="","",EESalData[[#This Row],[Employee]])</f>
        <v/>
      </c>
      <c r="B34" s="5" t="str">
        <f>IF(EESalData[[#This Row],[Current Annual Base Salary]]="","",EESalData[[#This Row],[Current Annual Base Salary]])</f>
        <v/>
      </c>
      <c r="C34" s="4" t="str">
        <f>IF(SalAnalysis[[#This Row],[Annual Salary]]="","",SalAnalysis[[#This Row],[Annual Salary]]/52)</f>
        <v/>
      </c>
      <c r="D34" s="4" t="str">
        <f>IF(SalAnalysis[[#This Row],[Annual Salary]]="","",SalAnalysis[[#This Row],[Weekly Pay]]/(40+SalAnalysis[[#This Row],[Weekly Overtime Hours]]))</f>
        <v/>
      </c>
      <c r="E34" t="str">
        <f>IF(EESalData[[#This Row],[Estimate Hours Worked Per Week Over 40]]="","",EESalData[[#This Row],[Estimate Hours Worked Per Week Over 40]])</f>
        <v/>
      </c>
      <c r="F34" t="str">
        <f>IF(SalAnalysis[[#This Row],[Weekly Overtime Hours]]="","",52*SalAnalysis[[#This Row],[Weekly Overtime Hours]])</f>
        <v/>
      </c>
      <c r="G34" s="4" t="str">
        <f>IF(SalAnalysis[[#This Row],[Regular Hr Rate]]="","",SalAnalysis[[#This Row],[Regular Hr Rate]]*1.5)</f>
        <v/>
      </c>
      <c r="H34" s="4" t="str">
        <f>IF(SalAnalysis[[#This Row],[Employee]]="","",'Data Input'!$E$3)</f>
        <v/>
      </c>
      <c r="I34" s="4" t="str">
        <f>IF(SalAnalysis[[#This Row],[Employee]]="","",(2080*SalAnalysis[[#This Row],[Regular Hr Rate]]))</f>
        <v/>
      </c>
      <c r="J34" s="4" t="str">
        <f>IF(SalAnalysis[[#This Row],[Employee]]="","",(SalAnalysis[[#This Row],[Annual Overtime Hours]]*SalAnalysis[[#This Row],[Overtime Rate]]))</f>
        <v/>
      </c>
      <c r="K34" s="4" t="str">
        <f>IF(SalAnalysis[[#This Row],[Employee]]="","",SalAnalysis[[#This Row],[Expected Annual Non-Exempt Regular Pay]]+SalAnalysis[[#This Row],[Expected Annual Non-Exempt Overtime Pay]])</f>
        <v/>
      </c>
      <c r="L34" s="4" t="str">
        <f>IF(SalAnalysis[[#This Row],[Employee]]="","",SalAnalysis[[#This Row],[Annual Salary]]-SalAnalysis[[#This Row],[Expected Annual Non-Exempt Regular Pay]])</f>
        <v/>
      </c>
      <c r="M34" s="5" t="str">
        <f>IF(SalAnalysis[[#This Row],[Employee]]="","",SalAnalysis[[#This Row],[Minimum Exempt Salary]]-SalAnalysis[[#This Row],[Annual Salary]])</f>
        <v/>
      </c>
      <c r="N34" s="5" t="str">
        <f>Decisions[[#This Row],[Chosen Cost]]</f>
        <v/>
      </c>
      <c r="O34" s="5" t="str">
        <f>IF(SalAnalysis[[#This Row],[Employee]]="","",SalAnalysis[[#This Row],[New Pay]]-SalAnalysis[[#This Row],[Annual Salary]])</f>
        <v/>
      </c>
      <c r="P34" s="10" t="str">
        <f>IF(Decisions[[#This Row],[2021 FLSA Status]]=SalAnalysis[[#Headers],[Exempt at Threshold]],1,"")</f>
        <v/>
      </c>
      <c r="Q34" s="10" t="str">
        <f>IF(Decisions[[#This Row],[2021 FLSA Status]]=SalAnalysis[[#Headers],[Non-Exempt with OT]],1,"")</f>
        <v/>
      </c>
      <c r="R34" s="10" t="str">
        <f>IF(Decisions[[#This Row],[2021 FLSA Status]]=SalAnalysis[[#Headers],[Non-Exempt 40-hours]],1,"")</f>
        <v/>
      </c>
      <c r="S34" s="10" t="str">
        <f>IF(SalAnalysis[[#This Row],[Exempt at Threshold]]=1,"Exempt at Threshold",IF(SalAnalysis[[#This Row],[Non-Exempt with OT]]=1,"Non-Exempt with OT",IF(SalAnalysis[[#This Row],[Non-Exempt 40-hours]]=1,"Non-Exempt 40-hours","")))</f>
        <v/>
      </c>
    </row>
    <row r="35" spans="1:19" x14ac:dyDescent="0.25">
      <c r="A35" t="str">
        <f>IF(EESalData[[#This Row],[Employee]]="","",EESalData[[#This Row],[Employee]])</f>
        <v/>
      </c>
      <c r="B35" s="5" t="str">
        <f>IF(EESalData[[#This Row],[Current Annual Base Salary]]="","",EESalData[[#This Row],[Current Annual Base Salary]])</f>
        <v/>
      </c>
      <c r="C35" s="4" t="str">
        <f>IF(SalAnalysis[[#This Row],[Annual Salary]]="","",SalAnalysis[[#This Row],[Annual Salary]]/52)</f>
        <v/>
      </c>
      <c r="D35" s="4" t="str">
        <f>IF(SalAnalysis[[#This Row],[Annual Salary]]="","",SalAnalysis[[#This Row],[Weekly Pay]]/(40+SalAnalysis[[#This Row],[Weekly Overtime Hours]]))</f>
        <v/>
      </c>
      <c r="E35" t="str">
        <f>IF(EESalData[[#This Row],[Estimate Hours Worked Per Week Over 40]]="","",EESalData[[#This Row],[Estimate Hours Worked Per Week Over 40]])</f>
        <v/>
      </c>
      <c r="F35" t="str">
        <f>IF(SalAnalysis[[#This Row],[Weekly Overtime Hours]]="","",52*SalAnalysis[[#This Row],[Weekly Overtime Hours]])</f>
        <v/>
      </c>
      <c r="G35" s="4" t="str">
        <f>IF(SalAnalysis[[#This Row],[Regular Hr Rate]]="","",SalAnalysis[[#This Row],[Regular Hr Rate]]*1.5)</f>
        <v/>
      </c>
      <c r="H35" s="4" t="str">
        <f>IF(SalAnalysis[[#This Row],[Employee]]="","",'Data Input'!$E$3)</f>
        <v/>
      </c>
      <c r="I35" s="4" t="str">
        <f>IF(SalAnalysis[[#This Row],[Employee]]="","",(2080*SalAnalysis[[#This Row],[Regular Hr Rate]]))</f>
        <v/>
      </c>
      <c r="J35" s="4" t="str">
        <f>IF(SalAnalysis[[#This Row],[Employee]]="","",(SalAnalysis[[#This Row],[Annual Overtime Hours]]*SalAnalysis[[#This Row],[Overtime Rate]]))</f>
        <v/>
      </c>
      <c r="K35" s="4" t="str">
        <f>IF(SalAnalysis[[#This Row],[Employee]]="","",SalAnalysis[[#This Row],[Expected Annual Non-Exempt Regular Pay]]+SalAnalysis[[#This Row],[Expected Annual Non-Exempt Overtime Pay]])</f>
        <v/>
      </c>
      <c r="L35" s="4" t="str">
        <f>IF(SalAnalysis[[#This Row],[Employee]]="","",SalAnalysis[[#This Row],[Annual Salary]]-SalAnalysis[[#This Row],[Expected Annual Non-Exempt Regular Pay]])</f>
        <v/>
      </c>
      <c r="M35" s="5" t="str">
        <f>IF(SalAnalysis[[#This Row],[Employee]]="","",SalAnalysis[[#This Row],[Minimum Exempt Salary]]-SalAnalysis[[#This Row],[Annual Salary]])</f>
        <v/>
      </c>
      <c r="N35" s="5" t="str">
        <f>Decisions[[#This Row],[Chosen Cost]]</f>
        <v/>
      </c>
      <c r="O35" s="5" t="str">
        <f>IF(SalAnalysis[[#This Row],[Employee]]="","",SalAnalysis[[#This Row],[New Pay]]-SalAnalysis[[#This Row],[Annual Salary]])</f>
        <v/>
      </c>
      <c r="P35" s="10" t="str">
        <f>IF(Decisions[[#This Row],[2021 FLSA Status]]=SalAnalysis[[#Headers],[Exempt at Threshold]],1,"")</f>
        <v/>
      </c>
      <c r="Q35" s="10" t="str">
        <f>IF(Decisions[[#This Row],[2021 FLSA Status]]=SalAnalysis[[#Headers],[Non-Exempt with OT]],1,"")</f>
        <v/>
      </c>
      <c r="R35" s="10" t="str">
        <f>IF(Decisions[[#This Row],[2021 FLSA Status]]=SalAnalysis[[#Headers],[Non-Exempt 40-hours]],1,"")</f>
        <v/>
      </c>
      <c r="S35" s="10" t="str">
        <f>IF(SalAnalysis[[#This Row],[Exempt at Threshold]]=1,"Exempt at Threshold",IF(SalAnalysis[[#This Row],[Non-Exempt with OT]]=1,"Non-Exempt with OT",IF(SalAnalysis[[#This Row],[Non-Exempt 40-hours]]=1,"Non-Exempt 40-hours","")))</f>
        <v/>
      </c>
    </row>
    <row r="36" spans="1:19" x14ac:dyDescent="0.25">
      <c r="A36" t="str">
        <f>IF(EESalData[[#This Row],[Employee]]="","",EESalData[[#This Row],[Employee]])</f>
        <v/>
      </c>
      <c r="B36" s="5" t="str">
        <f>IF(EESalData[[#This Row],[Current Annual Base Salary]]="","",EESalData[[#This Row],[Current Annual Base Salary]])</f>
        <v/>
      </c>
      <c r="C36" s="4" t="str">
        <f>IF(SalAnalysis[[#This Row],[Annual Salary]]="","",SalAnalysis[[#This Row],[Annual Salary]]/52)</f>
        <v/>
      </c>
      <c r="D36" s="4" t="str">
        <f>IF(SalAnalysis[[#This Row],[Annual Salary]]="","",SalAnalysis[[#This Row],[Weekly Pay]]/(40+SalAnalysis[[#This Row],[Weekly Overtime Hours]]))</f>
        <v/>
      </c>
      <c r="E36" t="str">
        <f>IF(EESalData[[#This Row],[Estimate Hours Worked Per Week Over 40]]="","",EESalData[[#This Row],[Estimate Hours Worked Per Week Over 40]])</f>
        <v/>
      </c>
      <c r="F36" t="str">
        <f>IF(SalAnalysis[[#This Row],[Weekly Overtime Hours]]="","",52*SalAnalysis[[#This Row],[Weekly Overtime Hours]])</f>
        <v/>
      </c>
      <c r="G36" s="4" t="str">
        <f>IF(SalAnalysis[[#This Row],[Regular Hr Rate]]="","",SalAnalysis[[#This Row],[Regular Hr Rate]]*1.5)</f>
        <v/>
      </c>
      <c r="H36" s="4" t="str">
        <f>IF(SalAnalysis[[#This Row],[Employee]]="","",'Data Input'!$E$3)</f>
        <v/>
      </c>
      <c r="I36" s="4" t="str">
        <f>IF(SalAnalysis[[#This Row],[Employee]]="","",(2080*SalAnalysis[[#This Row],[Regular Hr Rate]]))</f>
        <v/>
      </c>
      <c r="J36" s="4" t="str">
        <f>IF(SalAnalysis[[#This Row],[Employee]]="","",(SalAnalysis[[#This Row],[Annual Overtime Hours]]*SalAnalysis[[#This Row],[Overtime Rate]]))</f>
        <v/>
      </c>
      <c r="K36" s="4" t="str">
        <f>IF(SalAnalysis[[#This Row],[Employee]]="","",SalAnalysis[[#This Row],[Expected Annual Non-Exempt Regular Pay]]+SalAnalysis[[#This Row],[Expected Annual Non-Exempt Overtime Pay]])</f>
        <v/>
      </c>
      <c r="L36" s="4" t="str">
        <f>IF(SalAnalysis[[#This Row],[Employee]]="","",SalAnalysis[[#This Row],[Annual Salary]]-SalAnalysis[[#This Row],[Expected Annual Non-Exempt Regular Pay]])</f>
        <v/>
      </c>
      <c r="M36" s="5" t="str">
        <f>IF(SalAnalysis[[#This Row],[Employee]]="","",SalAnalysis[[#This Row],[Minimum Exempt Salary]]-SalAnalysis[[#This Row],[Annual Salary]])</f>
        <v/>
      </c>
      <c r="N36" s="5" t="str">
        <f>Decisions[[#This Row],[Chosen Cost]]</f>
        <v/>
      </c>
      <c r="O36" s="5" t="str">
        <f>IF(SalAnalysis[[#This Row],[Employee]]="","",SalAnalysis[[#This Row],[New Pay]]-SalAnalysis[[#This Row],[Annual Salary]])</f>
        <v/>
      </c>
      <c r="P36" s="10" t="str">
        <f>IF(Decisions[[#This Row],[2021 FLSA Status]]=SalAnalysis[[#Headers],[Exempt at Threshold]],1,"")</f>
        <v/>
      </c>
      <c r="Q36" s="10" t="str">
        <f>IF(Decisions[[#This Row],[2021 FLSA Status]]=SalAnalysis[[#Headers],[Non-Exempt with OT]],1,"")</f>
        <v/>
      </c>
      <c r="R36" s="10" t="str">
        <f>IF(Decisions[[#This Row],[2021 FLSA Status]]=SalAnalysis[[#Headers],[Non-Exempt 40-hours]],1,"")</f>
        <v/>
      </c>
      <c r="S36" s="10" t="str">
        <f>IF(SalAnalysis[[#This Row],[Exempt at Threshold]]=1,"Exempt at Threshold",IF(SalAnalysis[[#This Row],[Non-Exempt with OT]]=1,"Non-Exempt with OT",IF(SalAnalysis[[#This Row],[Non-Exempt 40-hours]]=1,"Non-Exempt 40-hours","")))</f>
        <v/>
      </c>
    </row>
    <row r="37" spans="1:19" x14ac:dyDescent="0.25">
      <c r="A37" t="str">
        <f>IF(EESalData[[#This Row],[Employee]]="","",EESalData[[#This Row],[Employee]])</f>
        <v/>
      </c>
      <c r="B37" s="5" t="str">
        <f>IF(EESalData[[#This Row],[Current Annual Base Salary]]="","",EESalData[[#This Row],[Current Annual Base Salary]])</f>
        <v/>
      </c>
      <c r="C37" s="4" t="str">
        <f>IF(SalAnalysis[[#This Row],[Annual Salary]]="","",SalAnalysis[[#This Row],[Annual Salary]]/52)</f>
        <v/>
      </c>
      <c r="D37" s="4" t="str">
        <f>IF(SalAnalysis[[#This Row],[Annual Salary]]="","",SalAnalysis[[#This Row],[Weekly Pay]]/(40+SalAnalysis[[#This Row],[Weekly Overtime Hours]]))</f>
        <v/>
      </c>
      <c r="E37" t="str">
        <f>IF(EESalData[[#This Row],[Estimate Hours Worked Per Week Over 40]]="","",EESalData[[#This Row],[Estimate Hours Worked Per Week Over 40]])</f>
        <v/>
      </c>
      <c r="F37" t="str">
        <f>IF(SalAnalysis[[#This Row],[Weekly Overtime Hours]]="","",52*SalAnalysis[[#This Row],[Weekly Overtime Hours]])</f>
        <v/>
      </c>
      <c r="G37" s="4" t="str">
        <f>IF(SalAnalysis[[#This Row],[Regular Hr Rate]]="","",SalAnalysis[[#This Row],[Regular Hr Rate]]*1.5)</f>
        <v/>
      </c>
      <c r="H37" s="4" t="str">
        <f>IF(SalAnalysis[[#This Row],[Employee]]="","",'Data Input'!$E$3)</f>
        <v/>
      </c>
      <c r="I37" s="4" t="str">
        <f>IF(SalAnalysis[[#This Row],[Employee]]="","",(2080*SalAnalysis[[#This Row],[Regular Hr Rate]]))</f>
        <v/>
      </c>
      <c r="J37" s="4" t="str">
        <f>IF(SalAnalysis[[#This Row],[Employee]]="","",(SalAnalysis[[#This Row],[Annual Overtime Hours]]*SalAnalysis[[#This Row],[Overtime Rate]]))</f>
        <v/>
      </c>
      <c r="K37" s="4" t="str">
        <f>IF(SalAnalysis[[#This Row],[Employee]]="","",SalAnalysis[[#This Row],[Expected Annual Non-Exempt Regular Pay]]+SalAnalysis[[#This Row],[Expected Annual Non-Exempt Overtime Pay]])</f>
        <v/>
      </c>
      <c r="L37" s="4" t="str">
        <f>IF(SalAnalysis[[#This Row],[Employee]]="","",SalAnalysis[[#This Row],[Annual Salary]]-SalAnalysis[[#This Row],[Expected Annual Non-Exempt Regular Pay]])</f>
        <v/>
      </c>
      <c r="M37" s="5" t="str">
        <f>IF(SalAnalysis[[#This Row],[Employee]]="","",SalAnalysis[[#This Row],[Minimum Exempt Salary]]-SalAnalysis[[#This Row],[Annual Salary]])</f>
        <v/>
      </c>
      <c r="N37" s="5" t="str">
        <f>Decisions[[#This Row],[Chosen Cost]]</f>
        <v/>
      </c>
      <c r="O37" s="5" t="str">
        <f>IF(SalAnalysis[[#This Row],[Employee]]="","",SalAnalysis[[#This Row],[New Pay]]-SalAnalysis[[#This Row],[Annual Salary]])</f>
        <v/>
      </c>
      <c r="P37" s="10" t="str">
        <f>IF(Decisions[[#This Row],[2021 FLSA Status]]=SalAnalysis[[#Headers],[Exempt at Threshold]],1,"")</f>
        <v/>
      </c>
      <c r="Q37" s="10" t="str">
        <f>IF(Decisions[[#This Row],[2021 FLSA Status]]=SalAnalysis[[#Headers],[Non-Exempt with OT]],1,"")</f>
        <v/>
      </c>
      <c r="R37" s="10" t="str">
        <f>IF(Decisions[[#This Row],[2021 FLSA Status]]=SalAnalysis[[#Headers],[Non-Exempt 40-hours]],1,"")</f>
        <v/>
      </c>
      <c r="S37" s="10" t="str">
        <f>IF(SalAnalysis[[#This Row],[Exempt at Threshold]]=1,"Exempt at Threshold",IF(SalAnalysis[[#This Row],[Non-Exempt with OT]]=1,"Non-Exempt with OT",IF(SalAnalysis[[#This Row],[Non-Exempt 40-hours]]=1,"Non-Exempt 40-hours","")))</f>
        <v/>
      </c>
    </row>
    <row r="38" spans="1:19" x14ac:dyDescent="0.25">
      <c r="A38" t="str">
        <f>IF(EESalData[[#This Row],[Employee]]="","",EESalData[[#This Row],[Employee]])</f>
        <v/>
      </c>
      <c r="B38" s="5" t="str">
        <f>IF(EESalData[[#This Row],[Current Annual Base Salary]]="","",EESalData[[#This Row],[Current Annual Base Salary]])</f>
        <v/>
      </c>
      <c r="C38" s="4" t="str">
        <f>IF(SalAnalysis[[#This Row],[Annual Salary]]="","",SalAnalysis[[#This Row],[Annual Salary]]/52)</f>
        <v/>
      </c>
      <c r="D38" s="4" t="str">
        <f>IF(SalAnalysis[[#This Row],[Annual Salary]]="","",SalAnalysis[[#This Row],[Weekly Pay]]/(40+SalAnalysis[[#This Row],[Weekly Overtime Hours]]))</f>
        <v/>
      </c>
      <c r="E38" t="str">
        <f>IF(EESalData[[#This Row],[Estimate Hours Worked Per Week Over 40]]="","",EESalData[[#This Row],[Estimate Hours Worked Per Week Over 40]])</f>
        <v/>
      </c>
      <c r="F38" t="str">
        <f>IF(SalAnalysis[[#This Row],[Weekly Overtime Hours]]="","",52*SalAnalysis[[#This Row],[Weekly Overtime Hours]])</f>
        <v/>
      </c>
      <c r="G38" s="4" t="str">
        <f>IF(SalAnalysis[[#This Row],[Regular Hr Rate]]="","",SalAnalysis[[#This Row],[Regular Hr Rate]]*1.5)</f>
        <v/>
      </c>
      <c r="H38" s="4" t="str">
        <f>IF(SalAnalysis[[#This Row],[Employee]]="","",'Data Input'!$E$3)</f>
        <v/>
      </c>
      <c r="I38" s="4" t="str">
        <f>IF(SalAnalysis[[#This Row],[Employee]]="","",(2080*SalAnalysis[[#This Row],[Regular Hr Rate]]))</f>
        <v/>
      </c>
      <c r="J38" s="4" t="str">
        <f>IF(SalAnalysis[[#This Row],[Employee]]="","",(SalAnalysis[[#This Row],[Annual Overtime Hours]]*SalAnalysis[[#This Row],[Overtime Rate]]))</f>
        <v/>
      </c>
      <c r="K38" s="4" t="str">
        <f>IF(SalAnalysis[[#This Row],[Employee]]="","",SalAnalysis[[#This Row],[Expected Annual Non-Exempt Regular Pay]]+SalAnalysis[[#This Row],[Expected Annual Non-Exempt Overtime Pay]])</f>
        <v/>
      </c>
      <c r="L38" s="4" t="str">
        <f>IF(SalAnalysis[[#This Row],[Employee]]="","",SalAnalysis[[#This Row],[Annual Salary]]-SalAnalysis[[#This Row],[Expected Annual Non-Exempt Regular Pay]])</f>
        <v/>
      </c>
      <c r="M38" s="5" t="str">
        <f>IF(SalAnalysis[[#This Row],[Employee]]="","",SalAnalysis[[#This Row],[Minimum Exempt Salary]]-SalAnalysis[[#This Row],[Annual Salary]])</f>
        <v/>
      </c>
      <c r="N38" s="5" t="str">
        <f>Decisions[[#This Row],[Chosen Cost]]</f>
        <v/>
      </c>
      <c r="O38" s="5" t="str">
        <f>IF(SalAnalysis[[#This Row],[Employee]]="","",SalAnalysis[[#This Row],[New Pay]]-SalAnalysis[[#This Row],[Annual Salary]])</f>
        <v/>
      </c>
      <c r="P38" s="10" t="str">
        <f>IF(Decisions[[#This Row],[2021 FLSA Status]]=SalAnalysis[[#Headers],[Exempt at Threshold]],1,"")</f>
        <v/>
      </c>
      <c r="Q38" s="10" t="str">
        <f>IF(Decisions[[#This Row],[2021 FLSA Status]]=SalAnalysis[[#Headers],[Non-Exempt with OT]],1,"")</f>
        <v/>
      </c>
      <c r="R38" s="10" t="str">
        <f>IF(Decisions[[#This Row],[2021 FLSA Status]]=SalAnalysis[[#Headers],[Non-Exempt 40-hours]],1,"")</f>
        <v/>
      </c>
      <c r="S38" s="10" t="str">
        <f>IF(SalAnalysis[[#This Row],[Exempt at Threshold]]=1,"Exempt at Threshold",IF(SalAnalysis[[#This Row],[Non-Exempt with OT]]=1,"Non-Exempt with OT",IF(SalAnalysis[[#This Row],[Non-Exempt 40-hours]]=1,"Non-Exempt 40-hours","")))</f>
        <v/>
      </c>
    </row>
    <row r="39" spans="1:19" x14ac:dyDescent="0.25">
      <c r="A39" t="str">
        <f>IF(EESalData[[#This Row],[Employee]]="","",EESalData[[#This Row],[Employee]])</f>
        <v/>
      </c>
      <c r="B39" s="5" t="str">
        <f>IF(EESalData[[#This Row],[Current Annual Base Salary]]="","",EESalData[[#This Row],[Current Annual Base Salary]])</f>
        <v/>
      </c>
      <c r="C39" s="4" t="str">
        <f>IF(SalAnalysis[[#This Row],[Annual Salary]]="","",SalAnalysis[[#This Row],[Annual Salary]]/52)</f>
        <v/>
      </c>
      <c r="D39" s="4" t="str">
        <f>IF(SalAnalysis[[#This Row],[Annual Salary]]="","",SalAnalysis[[#This Row],[Weekly Pay]]/(40+SalAnalysis[[#This Row],[Weekly Overtime Hours]]))</f>
        <v/>
      </c>
      <c r="E39" t="str">
        <f>IF(EESalData[[#This Row],[Estimate Hours Worked Per Week Over 40]]="","",EESalData[[#This Row],[Estimate Hours Worked Per Week Over 40]])</f>
        <v/>
      </c>
      <c r="F39" t="str">
        <f>IF(SalAnalysis[[#This Row],[Weekly Overtime Hours]]="","",52*SalAnalysis[[#This Row],[Weekly Overtime Hours]])</f>
        <v/>
      </c>
      <c r="G39" s="4" t="str">
        <f>IF(SalAnalysis[[#This Row],[Regular Hr Rate]]="","",SalAnalysis[[#This Row],[Regular Hr Rate]]*1.5)</f>
        <v/>
      </c>
      <c r="H39" s="4" t="str">
        <f>IF(SalAnalysis[[#This Row],[Employee]]="","",'Data Input'!$E$3)</f>
        <v/>
      </c>
      <c r="I39" s="4" t="str">
        <f>IF(SalAnalysis[[#This Row],[Employee]]="","",(2080*SalAnalysis[[#This Row],[Regular Hr Rate]]))</f>
        <v/>
      </c>
      <c r="J39" s="4" t="str">
        <f>IF(SalAnalysis[[#This Row],[Employee]]="","",(SalAnalysis[[#This Row],[Annual Overtime Hours]]*SalAnalysis[[#This Row],[Overtime Rate]]))</f>
        <v/>
      </c>
      <c r="K39" s="4" t="str">
        <f>IF(SalAnalysis[[#This Row],[Employee]]="","",SalAnalysis[[#This Row],[Expected Annual Non-Exempt Regular Pay]]+SalAnalysis[[#This Row],[Expected Annual Non-Exempt Overtime Pay]])</f>
        <v/>
      </c>
      <c r="L39" s="4" t="str">
        <f>IF(SalAnalysis[[#This Row],[Employee]]="","",SalAnalysis[[#This Row],[Annual Salary]]-SalAnalysis[[#This Row],[Expected Annual Non-Exempt Regular Pay]])</f>
        <v/>
      </c>
      <c r="M39" s="5" t="str">
        <f>IF(SalAnalysis[[#This Row],[Employee]]="","",SalAnalysis[[#This Row],[Minimum Exempt Salary]]-SalAnalysis[[#This Row],[Annual Salary]])</f>
        <v/>
      </c>
      <c r="N39" s="5" t="str">
        <f>Decisions[[#This Row],[Chosen Cost]]</f>
        <v/>
      </c>
      <c r="O39" s="5" t="str">
        <f>IF(SalAnalysis[[#This Row],[Employee]]="","",SalAnalysis[[#This Row],[New Pay]]-SalAnalysis[[#This Row],[Annual Salary]])</f>
        <v/>
      </c>
      <c r="P39" s="10" t="str">
        <f>IF(Decisions[[#This Row],[2021 FLSA Status]]=SalAnalysis[[#Headers],[Exempt at Threshold]],1,"")</f>
        <v/>
      </c>
      <c r="Q39" s="10" t="str">
        <f>IF(Decisions[[#This Row],[2021 FLSA Status]]=SalAnalysis[[#Headers],[Non-Exempt with OT]],1,"")</f>
        <v/>
      </c>
      <c r="R39" s="10" t="str">
        <f>IF(Decisions[[#This Row],[2021 FLSA Status]]=SalAnalysis[[#Headers],[Non-Exempt 40-hours]],1,"")</f>
        <v/>
      </c>
      <c r="S39" s="10" t="str">
        <f>IF(SalAnalysis[[#This Row],[Exempt at Threshold]]=1,"Exempt at Threshold",IF(SalAnalysis[[#This Row],[Non-Exempt with OT]]=1,"Non-Exempt with OT",IF(SalAnalysis[[#This Row],[Non-Exempt 40-hours]]=1,"Non-Exempt 40-hours","")))</f>
        <v/>
      </c>
    </row>
    <row r="40" spans="1:19" x14ac:dyDescent="0.25">
      <c r="A40" t="str">
        <f>IF(EESalData[[#This Row],[Employee]]="","",EESalData[[#This Row],[Employee]])</f>
        <v/>
      </c>
      <c r="B40" s="5" t="str">
        <f>IF(EESalData[[#This Row],[Current Annual Base Salary]]="","",EESalData[[#This Row],[Current Annual Base Salary]])</f>
        <v/>
      </c>
      <c r="C40" s="4" t="str">
        <f>IF(SalAnalysis[[#This Row],[Annual Salary]]="","",SalAnalysis[[#This Row],[Annual Salary]]/52)</f>
        <v/>
      </c>
      <c r="D40" s="4" t="str">
        <f>IF(SalAnalysis[[#This Row],[Annual Salary]]="","",SalAnalysis[[#This Row],[Weekly Pay]]/(40+SalAnalysis[[#This Row],[Weekly Overtime Hours]]))</f>
        <v/>
      </c>
      <c r="E40" t="str">
        <f>IF(EESalData[[#This Row],[Estimate Hours Worked Per Week Over 40]]="","",EESalData[[#This Row],[Estimate Hours Worked Per Week Over 40]])</f>
        <v/>
      </c>
      <c r="F40" t="str">
        <f>IF(SalAnalysis[[#This Row],[Weekly Overtime Hours]]="","",52*SalAnalysis[[#This Row],[Weekly Overtime Hours]])</f>
        <v/>
      </c>
      <c r="G40" s="4" t="str">
        <f>IF(SalAnalysis[[#This Row],[Regular Hr Rate]]="","",SalAnalysis[[#This Row],[Regular Hr Rate]]*1.5)</f>
        <v/>
      </c>
      <c r="H40" s="4" t="str">
        <f>IF(SalAnalysis[[#This Row],[Employee]]="","",'Data Input'!$E$3)</f>
        <v/>
      </c>
      <c r="I40" s="4" t="str">
        <f>IF(SalAnalysis[[#This Row],[Employee]]="","",(2080*SalAnalysis[[#This Row],[Regular Hr Rate]]))</f>
        <v/>
      </c>
      <c r="J40" s="4" t="str">
        <f>IF(SalAnalysis[[#This Row],[Employee]]="","",(SalAnalysis[[#This Row],[Annual Overtime Hours]]*SalAnalysis[[#This Row],[Overtime Rate]]))</f>
        <v/>
      </c>
      <c r="K40" s="4" t="str">
        <f>IF(SalAnalysis[[#This Row],[Employee]]="","",SalAnalysis[[#This Row],[Expected Annual Non-Exempt Regular Pay]]+SalAnalysis[[#This Row],[Expected Annual Non-Exempt Overtime Pay]])</f>
        <v/>
      </c>
      <c r="L40" s="4" t="str">
        <f>IF(SalAnalysis[[#This Row],[Employee]]="","",SalAnalysis[[#This Row],[Annual Salary]]-SalAnalysis[[#This Row],[Expected Annual Non-Exempt Regular Pay]])</f>
        <v/>
      </c>
      <c r="M40" s="5" t="str">
        <f>IF(SalAnalysis[[#This Row],[Employee]]="","",SalAnalysis[[#This Row],[Minimum Exempt Salary]]-SalAnalysis[[#This Row],[Annual Salary]])</f>
        <v/>
      </c>
      <c r="N40" s="5" t="str">
        <f>Decisions[[#This Row],[Chosen Cost]]</f>
        <v/>
      </c>
      <c r="O40" s="5" t="str">
        <f>IF(SalAnalysis[[#This Row],[Employee]]="","",SalAnalysis[[#This Row],[New Pay]]-SalAnalysis[[#This Row],[Annual Salary]])</f>
        <v/>
      </c>
      <c r="P40" s="10" t="str">
        <f>IF(Decisions[[#This Row],[2021 FLSA Status]]=SalAnalysis[[#Headers],[Exempt at Threshold]],1,"")</f>
        <v/>
      </c>
      <c r="Q40" s="10" t="str">
        <f>IF(Decisions[[#This Row],[2021 FLSA Status]]=SalAnalysis[[#Headers],[Non-Exempt with OT]],1,"")</f>
        <v/>
      </c>
      <c r="R40" s="10" t="str">
        <f>IF(Decisions[[#This Row],[2021 FLSA Status]]=SalAnalysis[[#Headers],[Non-Exempt 40-hours]],1,"")</f>
        <v/>
      </c>
      <c r="S40" s="10" t="str">
        <f>IF(SalAnalysis[[#This Row],[Exempt at Threshold]]=1,"Exempt at Threshold",IF(SalAnalysis[[#This Row],[Non-Exempt with OT]]=1,"Non-Exempt with OT",IF(SalAnalysis[[#This Row],[Non-Exempt 40-hours]]=1,"Non-Exempt 40-hours","")))</f>
        <v/>
      </c>
    </row>
    <row r="41" spans="1:19" x14ac:dyDescent="0.25">
      <c r="A41" t="str">
        <f>IF(EESalData[[#This Row],[Employee]]="","",EESalData[[#This Row],[Employee]])</f>
        <v/>
      </c>
      <c r="B41" s="5" t="str">
        <f>IF(EESalData[[#This Row],[Current Annual Base Salary]]="","",EESalData[[#This Row],[Current Annual Base Salary]])</f>
        <v/>
      </c>
      <c r="C41" s="4" t="str">
        <f>IF(SalAnalysis[[#This Row],[Annual Salary]]="","",SalAnalysis[[#This Row],[Annual Salary]]/52)</f>
        <v/>
      </c>
      <c r="D41" s="4" t="str">
        <f>IF(SalAnalysis[[#This Row],[Annual Salary]]="","",SalAnalysis[[#This Row],[Weekly Pay]]/(40+SalAnalysis[[#This Row],[Weekly Overtime Hours]]))</f>
        <v/>
      </c>
      <c r="E41" t="str">
        <f>IF(EESalData[[#This Row],[Estimate Hours Worked Per Week Over 40]]="","",EESalData[[#This Row],[Estimate Hours Worked Per Week Over 40]])</f>
        <v/>
      </c>
      <c r="F41" t="str">
        <f>IF(SalAnalysis[[#This Row],[Weekly Overtime Hours]]="","",52*SalAnalysis[[#This Row],[Weekly Overtime Hours]])</f>
        <v/>
      </c>
      <c r="G41" s="4" t="str">
        <f>IF(SalAnalysis[[#This Row],[Regular Hr Rate]]="","",SalAnalysis[[#This Row],[Regular Hr Rate]]*1.5)</f>
        <v/>
      </c>
      <c r="H41" s="4" t="str">
        <f>IF(SalAnalysis[[#This Row],[Employee]]="","",'Data Input'!$E$3)</f>
        <v/>
      </c>
      <c r="I41" s="4" t="str">
        <f>IF(SalAnalysis[[#This Row],[Employee]]="","",(2080*SalAnalysis[[#This Row],[Regular Hr Rate]]))</f>
        <v/>
      </c>
      <c r="J41" s="4" t="str">
        <f>IF(SalAnalysis[[#This Row],[Employee]]="","",(SalAnalysis[[#This Row],[Annual Overtime Hours]]*SalAnalysis[[#This Row],[Overtime Rate]]))</f>
        <v/>
      </c>
      <c r="K41" s="4" t="str">
        <f>IF(SalAnalysis[[#This Row],[Employee]]="","",SalAnalysis[[#This Row],[Expected Annual Non-Exempt Regular Pay]]+SalAnalysis[[#This Row],[Expected Annual Non-Exempt Overtime Pay]])</f>
        <v/>
      </c>
      <c r="L41" s="4" t="str">
        <f>IF(SalAnalysis[[#This Row],[Employee]]="","",SalAnalysis[[#This Row],[Annual Salary]]-SalAnalysis[[#This Row],[Expected Annual Non-Exempt Regular Pay]])</f>
        <v/>
      </c>
      <c r="M41" s="5" t="str">
        <f>IF(SalAnalysis[[#This Row],[Employee]]="","",SalAnalysis[[#This Row],[Minimum Exempt Salary]]-SalAnalysis[[#This Row],[Annual Salary]])</f>
        <v/>
      </c>
      <c r="N41" s="5" t="str">
        <f>Decisions[[#This Row],[Chosen Cost]]</f>
        <v/>
      </c>
      <c r="O41" s="5" t="str">
        <f>IF(SalAnalysis[[#This Row],[Employee]]="","",SalAnalysis[[#This Row],[New Pay]]-SalAnalysis[[#This Row],[Annual Salary]])</f>
        <v/>
      </c>
      <c r="P41" s="10" t="str">
        <f>IF(Decisions[[#This Row],[2021 FLSA Status]]=SalAnalysis[[#Headers],[Exempt at Threshold]],1,"")</f>
        <v/>
      </c>
      <c r="Q41" s="10" t="str">
        <f>IF(Decisions[[#This Row],[2021 FLSA Status]]=SalAnalysis[[#Headers],[Non-Exempt with OT]],1,"")</f>
        <v/>
      </c>
      <c r="R41" s="10" t="str">
        <f>IF(Decisions[[#This Row],[2021 FLSA Status]]=SalAnalysis[[#Headers],[Non-Exempt 40-hours]],1,"")</f>
        <v/>
      </c>
      <c r="S41" s="10" t="str">
        <f>IF(SalAnalysis[[#This Row],[Exempt at Threshold]]=1,"Exempt at Threshold",IF(SalAnalysis[[#This Row],[Non-Exempt with OT]]=1,"Non-Exempt with OT",IF(SalAnalysis[[#This Row],[Non-Exempt 40-hours]]=1,"Non-Exempt 40-hours","")))</f>
        <v/>
      </c>
    </row>
    <row r="42" spans="1:19" x14ac:dyDescent="0.25">
      <c r="A42" t="str">
        <f>IF(EESalData[[#This Row],[Employee]]="","",EESalData[[#This Row],[Employee]])</f>
        <v/>
      </c>
      <c r="B42" s="5" t="str">
        <f>IF(EESalData[[#This Row],[Current Annual Base Salary]]="","",EESalData[[#This Row],[Current Annual Base Salary]])</f>
        <v/>
      </c>
      <c r="C42" s="4" t="str">
        <f>IF(SalAnalysis[[#This Row],[Annual Salary]]="","",SalAnalysis[[#This Row],[Annual Salary]]/52)</f>
        <v/>
      </c>
      <c r="D42" s="4" t="str">
        <f>IF(SalAnalysis[[#This Row],[Annual Salary]]="","",SalAnalysis[[#This Row],[Weekly Pay]]/(40+SalAnalysis[[#This Row],[Weekly Overtime Hours]]))</f>
        <v/>
      </c>
      <c r="E42" t="str">
        <f>IF(EESalData[[#This Row],[Estimate Hours Worked Per Week Over 40]]="","",EESalData[[#This Row],[Estimate Hours Worked Per Week Over 40]])</f>
        <v/>
      </c>
      <c r="F42" t="str">
        <f>IF(SalAnalysis[[#This Row],[Weekly Overtime Hours]]="","",52*SalAnalysis[[#This Row],[Weekly Overtime Hours]])</f>
        <v/>
      </c>
      <c r="G42" s="4" t="str">
        <f>IF(SalAnalysis[[#This Row],[Regular Hr Rate]]="","",SalAnalysis[[#This Row],[Regular Hr Rate]]*1.5)</f>
        <v/>
      </c>
      <c r="H42" s="4" t="str">
        <f>IF(SalAnalysis[[#This Row],[Employee]]="","",'Data Input'!$E$3)</f>
        <v/>
      </c>
      <c r="I42" s="4" t="str">
        <f>IF(SalAnalysis[[#This Row],[Employee]]="","",(2080*SalAnalysis[[#This Row],[Regular Hr Rate]]))</f>
        <v/>
      </c>
      <c r="J42" s="4" t="str">
        <f>IF(SalAnalysis[[#This Row],[Employee]]="","",(SalAnalysis[[#This Row],[Annual Overtime Hours]]*SalAnalysis[[#This Row],[Overtime Rate]]))</f>
        <v/>
      </c>
      <c r="K42" s="4" t="str">
        <f>IF(SalAnalysis[[#This Row],[Employee]]="","",SalAnalysis[[#This Row],[Expected Annual Non-Exempt Regular Pay]]+SalAnalysis[[#This Row],[Expected Annual Non-Exempt Overtime Pay]])</f>
        <v/>
      </c>
      <c r="L42" s="4" t="str">
        <f>IF(SalAnalysis[[#This Row],[Employee]]="","",SalAnalysis[[#This Row],[Annual Salary]]-SalAnalysis[[#This Row],[Expected Annual Non-Exempt Regular Pay]])</f>
        <v/>
      </c>
      <c r="M42" s="5" t="str">
        <f>IF(SalAnalysis[[#This Row],[Employee]]="","",SalAnalysis[[#This Row],[Minimum Exempt Salary]]-SalAnalysis[[#This Row],[Annual Salary]])</f>
        <v/>
      </c>
      <c r="N42" s="5" t="str">
        <f>Decisions[[#This Row],[Chosen Cost]]</f>
        <v/>
      </c>
      <c r="O42" s="5" t="str">
        <f>IF(SalAnalysis[[#This Row],[Employee]]="","",SalAnalysis[[#This Row],[New Pay]]-SalAnalysis[[#This Row],[Annual Salary]])</f>
        <v/>
      </c>
      <c r="P42" s="10" t="str">
        <f>IF(Decisions[[#This Row],[2021 FLSA Status]]=SalAnalysis[[#Headers],[Exempt at Threshold]],1,"")</f>
        <v/>
      </c>
      <c r="Q42" s="10" t="str">
        <f>IF(Decisions[[#This Row],[2021 FLSA Status]]=SalAnalysis[[#Headers],[Non-Exempt with OT]],1,"")</f>
        <v/>
      </c>
      <c r="R42" s="10" t="str">
        <f>IF(Decisions[[#This Row],[2021 FLSA Status]]=SalAnalysis[[#Headers],[Non-Exempt 40-hours]],1,"")</f>
        <v/>
      </c>
      <c r="S42" s="10" t="str">
        <f>IF(SalAnalysis[[#This Row],[Exempt at Threshold]]=1,"Exempt at Threshold",IF(SalAnalysis[[#This Row],[Non-Exempt with OT]]=1,"Non-Exempt with OT",IF(SalAnalysis[[#This Row],[Non-Exempt 40-hours]]=1,"Non-Exempt 40-hours","")))</f>
        <v/>
      </c>
    </row>
    <row r="43" spans="1:19" x14ac:dyDescent="0.25">
      <c r="A43" t="str">
        <f>IF(EESalData[[#This Row],[Employee]]="","",EESalData[[#This Row],[Employee]])</f>
        <v/>
      </c>
      <c r="B43" s="5" t="str">
        <f>IF(EESalData[[#This Row],[Current Annual Base Salary]]="","",EESalData[[#This Row],[Current Annual Base Salary]])</f>
        <v/>
      </c>
      <c r="C43" s="4" t="str">
        <f>IF(SalAnalysis[[#This Row],[Annual Salary]]="","",SalAnalysis[[#This Row],[Annual Salary]]/52)</f>
        <v/>
      </c>
      <c r="D43" s="4" t="str">
        <f>IF(SalAnalysis[[#This Row],[Annual Salary]]="","",SalAnalysis[[#This Row],[Weekly Pay]]/(40+SalAnalysis[[#This Row],[Weekly Overtime Hours]]))</f>
        <v/>
      </c>
      <c r="E43" t="str">
        <f>IF(EESalData[[#This Row],[Estimate Hours Worked Per Week Over 40]]="","",EESalData[[#This Row],[Estimate Hours Worked Per Week Over 40]])</f>
        <v/>
      </c>
      <c r="F43" t="str">
        <f>IF(SalAnalysis[[#This Row],[Weekly Overtime Hours]]="","",52*SalAnalysis[[#This Row],[Weekly Overtime Hours]])</f>
        <v/>
      </c>
      <c r="G43" s="4" t="str">
        <f>IF(SalAnalysis[[#This Row],[Regular Hr Rate]]="","",SalAnalysis[[#This Row],[Regular Hr Rate]]*1.5)</f>
        <v/>
      </c>
      <c r="H43" s="4" t="str">
        <f>IF(SalAnalysis[[#This Row],[Employee]]="","",'Data Input'!$E$3)</f>
        <v/>
      </c>
      <c r="I43" s="4" t="str">
        <f>IF(SalAnalysis[[#This Row],[Employee]]="","",(2080*SalAnalysis[[#This Row],[Regular Hr Rate]]))</f>
        <v/>
      </c>
      <c r="J43" s="4" t="str">
        <f>IF(SalAnalysis[[#This Row],[Employee]]="","",(SalAnalysis[[#This Row],[Annual Overtime Hours]]*SalAnalysis[[#This Row],[Overtime Rate]]))</f>
        <v/>
      </c>
      <c r="K43" s="4" t="str">
        <f>IF(SalAnalysis[[#This Row],[Employee]]="","",SalAnalysis[[#This Row],[Expected Annual Non-Exempt Regular Pay]]+SalAnalysis[[#This Row],[Expected Annual Non-Exempt Overtime Pay]])</f>
        <v/>
      </c>
      <c r="L43" s="4" t="str">
        <f>IF(SalAnalysis[[#This Row],[Employee]]="","",SalAnalysis[[#This Row],[Annual Salary]]-SalAnalysis[[#This Row],[Expected Annual Non-Exempt Regular Pay]])</f>
        <v/>
      </c>
      <c r="M43" s="5" t="str">
        <f>IF(SalAnalysis[[#This Row],[Employee]]="","",SalAnalysis[[#This Row],[Minimum Exempt Salary]]-SalAnalysis[[#This Row],[Annual Salary]])</f>
        <v/>
      </c>
      <c r="N43" s="5" t="str">
        <f>Decisions[[#This Row],[Chosen Cost]]</f>
        <v/>
      </c>
      <c r="O43" s="5" t="str">
        <f>IF(SalAnalysis[[#This Row],[Employee]]="","",SalAnalysis[[#This Row],[New Pay]]-SalAnalysis[[#This Row],[Annual Salary]])</f>
        <v/>
      </c>
      <c r="P43" s="10" t="str">
        <f>IF(Decisions[[#This Row],[2021 FLSA Status]]=SalAnalysis[[#Headers],[Exempt at Threshold]],1,"")</f>
        <v/>
      </c>
      <c r="Q43" s="10" t="str">
        <f>IF(Decisions[[#This Row],[2021 FLSA Status]]=SalAnalysis[[#Headers],[Non-Exempt with OT]],1,"")</f>
        <v/>
      </c>
      <c r="R43" s="10" t="str">
        <f>IF(Decisions[[#This Row],[2021 FLSA Status]]=SalAnalysis[[#Headers],[Non-Exempt 40-hours]],1,"")</f>
        <v/>
      </c>
      <c r="S43" s="10" t="str">
        <f>IF(SalAnalysis[[#This Row],[Exempt at Threshold]]=1,"Exempt at Threshold",IF(SalAnalysis[[#This Row],[Non-Exempt with OT]]=1,"Non-Exempt with OT",IF(SalAnalysis[[#This Row],[Non-Exempt 40-hours]]=1,"Non-Exempt 40-hours","")))</f>
        <v/>
      </c>
    </row>
    <row r="44" spans="1:19" x14ac:dyDescent="0.25">
      <c r="A44" t="str">
        <f>IF(EESalData[[#This Row],[Employee]]="","",EESalData[[#This Row],[Employee]])</f>
        <v/>
      </c>
      <c r="B44" s="5" t="str">
        <f>IF(EESalData[[#This Row],[Current Annual Base Salary]]="","",EESalData[[#This Row],[Current Annual Base Salary]])</f>
        <v/>
      </c>
      <c r="C44" s="4" t="str">
        <f>IF(SalAnalysis[[#This Row],[Annual Salary]]="","",SalAnalysis[[#This Row],[Annual Salary]]/52)</f>
        <v/>
      </c>
      <c r="D44" s="4" t="str">
        <f>IF(SalAnalysis[[#This Row],[Annual Salary]]="","",SalAnalysis[[#This Row],[Weekly Pay]]/(40+SalAnalysis[[#This Row],[Weekly Overtime Hours]]))</f>
        <v/>
      </c>
      <c r="E44" t="str">
        <f>IF(EESalData[[#This Row],[Estimate Hours Worked Per Week Over 40]]="","",EESalData[[#This Row],[Estimate Hours Worked Per Week Over 40]])</f>
        <v/>
      </c>
      <c r="F44" t="str">
        <f>IF(SalAnalysis[[#This Row],[Weekly Overtime Hours]]="","",52*SalAnalysis[[#This Row],[Weekly Overtime Hours]])</f>
        <v/>
      </c>
      <c r="G44" s="4" t="str">
        <f>IF(SalAnalysis[[#This Row],[Regular Hr Rate]]="","",SalAnalysis[[#This Row],[Regular Hr Rate]]*1.5)</f>
        <v/>
      </c>
      <c r="H44" s="4" t="str">
        <f>IF(SalAnalysis[[#This Row],[Employee]]="","",'Data Input'!$E$3)</f>
        <v/>
      </c>
      <c r="I44" s="4" t="str">
        <f>IF(SalAnalysis[[#This Row],[Employee]]="","",(2080*SalAnalysis[[#This Row],[Regular Hr Rate]]))</f>
        <v/>
      </c>
      <c r="J44" s="4" t="str">
        <f>IF(SalAnalysis[[#This Row],[Employee]]="","",(SalAnalysis[[#This Row],[Annual Overtime Hours]]*SalAnalysis[[#This Row],[Overtime Rate]]))</f>
        <v/>
      </c>
      <c r="K44" s="4" t="str">
        <f>IF(SalAnalysis[[#This Row],[Employee]]="","",SalAnalysis[[#This Row],[Expected Annual Non-Exempt Regular Pay]]+SalAnalysis[[#This Row],[Expected Annual Non-Exempt Overtime Pay]])</f>
        <v/>
      </c>
      <c r="L44" s="4" t="str">
        <f>IF(SalAnalysis[[#This Row],[Employee]]="","",SalAnalysis[[#This Row],[Annual Salary]]-SalAnalysis[[#This Row],[Expected Annual Non-Exempt Regular Pay]])</f>
        <v/>
      </c>
      <c r="M44" s="5" t="str">
        <f>IF(SalAnalysis[[#This Row],[Employee]]="","",SalAnalysis[[#This Row],[Minimum Exempt Salary]]-SalAnalysis[[#This Row],[Annual Salary]])</f>
        <v/>
      </c>
      <c r="N44" s="5" t="str">
        <f>Decisions[[#This Row],[Chosen Cost]]</f>
        <v/>
      </c>
      <c r="O44" s="5" t="str">
        <f>IF(SalAnalysis[[#This Row],[Employee]]="","",SalAnalysis[[#This Row],[New Pay]]-SalAnalysis[[#This Row],[Annual Salary]])</f>
        <v/>
      </c>
      <c r="P44" s="10" t="str">
        <f>IF(Decisions[[#This Row],[2021 FLSA Status]]=SalAnalysis[[#Headers],[Exempt at Threshold]],1,"")</f>
        <v/>
      </c>
      <c r="Q44" s="10" t="str">
        <f>IF(Decisions[[#This Row],[2021 FLSA Status]]=SalAnalysis[[#Headers],[Non-Exempt with OT]],1,"")</f>
        <v/>
      </c>
      <c r="R44" s="10" t="str">
        <f>IF(Decisions[[#This Row],[2021 FLSA Status]]=SalAnalysis[[#Headers],[Non-Exempt 40-hours]],1,"")</f>
        <v/>
      </c>
      <c r="S44" s="10" t="str">
        <f>IF(SalAnalysis[[#This Row],[Exempt at Threshold]]=1,"Exempt at Threshold",IF(SalAnalysis[[#This Row],[Non-Exempt with OT]]=1,"Non-Exempt with OT",IF(SalAnalysis[[#This Row],[Non-Exempt 40-hours]]=1,"Non-Exempt 40-hours","")))</f>
        <v/>
      </c>
    </row>
    <row r="45" spans="1:19" x14ac:dyDescent="0.25">
      <c r="A45" t="str">
        <f>IF(EESalData[[#This Row],[Employee]]="","",EESalData[[#This Row],[Employee]])</f>
        <v/>
      </c>
      <c r="B45" s="5" t="str">
        <f>IF(EESalData[[#This Row],[Current Annual Base Salary]]="","",EESalData[[#This Row],[Current Annual Base Salary]])</f>
        <v/>
      </c>
      <c r="C45" s="4" t="str">
        <f>IF(SalAnalysis[[#This Row],[Annual Salary]]="","",SalAnalysis[[#This Row],[Annual Salary]]/52)</f>
        <v/>
      </c>
      <c r="D45" s="4" t="str">
        <f>IF(SalAnalysis[[#This Row],[Annual Salary]]="","",SalAnalysis[[#This Row],[Weekly Pay]]/(40+SalAnalysis[[#This Row],[Weekly Overtime Hours]]))</f>
        <v/>
      </c>
      <c r="E45" t="str">
        <f>IF(EESalData[[#This Row],[Estimate Hours Worked Per Week Over 40]]="","",EESalData[[#This Row],[Estimate Hours Worked Per Week Over 40]])</f>
        <v/>
      </c>
      <c r="F45" t="str">
        <f>IF(SalAnalysis[[#This Row],[Weekly Overtime Hours]]="","",52*SalAnalysis[[#This Row],[Weekly Overtime Hours]])</f>
        <v/>
      </c>
      <c r="G45" s="4" t="str">
        <f>IF(SalAnalysis[[#This Row],[Regular Hr Rate]]="","",SalAnalysis[[#This Row],[Regular Hr Rate]]*1.5)</f>
        <v/>
      </c>
      <c r="H45" s="4" t="str">
        <f>IF(SalAnalysis[[#This Row],[Employee]]="","",'Data Input'!$E$3)</f>
        <v/>
      </c>
      <c r="I45" s="4" t="str">
        <f>IF(SalAnalysis[[#This Row],[Employee]]="","",(2080*SalAnalysis[[#This Row],[Regular Hr Rate]]))</f>
        <v/>
      </c>
      <c r="J45" s="4" t="str">
        <f>IF(SalAnalysis[[#This Row],[Employee]]="","",(SalAnalysis[[#This Row],[Annual Overtime Hours]]*SalAnalysis[[#This Row],[Overtime Rate]]))</f>
        <v/>
      </c>
      <c r="K45" s="4" t="str">
        <f>IF(SalAnalysis[[#This Row],[Employee]]="","",SalAnalysis[[#This Row],[Expected Annual Non-Exempt Regular Pay]]+SalAnalysis[[#This Row],[Expected Annual Non-Exempt Overtime Pay]])</f>
        <v/>
      </c>
      <c r="L45" s="4" t="str">
        <f>IF(SalAnalysis[[#This Row],[Employee]]="","",SalAnalysis[[#This Row],[Annual Salary]]-SalAnalysis[[#This Row],[Expected Annual Non-Exempt Regular Pay]])</f>
        <v/>
      </c>
      <c r="M45" s="5" t="str">
        <f>IF(SalAnalysis[[#This Row],[Employee]]="","",SalAnalysis[[#This Row],[Minimum Exempt Salary]]-SalAnalysis[[#This Row],[Annual Salary]])</f>
        <v/>
      </c>
      <c r="N45" s="5" t="str">
        <f>Decisions[[#This Row],[Chosen Cost]]</f>
        <v/>
      </c>
      <c r="O45" s="5" t="str">
        <f>IF(SalAnalysis[[#This Row],[Employee]]="","",SalAnalysis[[#This Row],[New Pay]]-SalAnalysis[[#This Row],[Annual Salary]])</f>
        <v/>
      </c>
      <c r="P45" s="10" t="str">
        <f>IF(Decisions[[#This Row],[2021 FLSA Status]]=SalAnalysis[[#Headers],[Exempt at Threshold]],1,"")</f>
        <v/>
      </c>
      <c r="Q45" s="10" t="str">
        <f>IF(Decisions[[#This Row],[2021 FLSA Status]]=SalAnalysis[[#Headers],[Non-Exempt with OT]],1,"")</f>
        <v/>
      </c>
      <c r="R45" s="10" t="str">
        <f>IF(Decisions[[#This Row],[2021 FLSA Status]]=SalAnalysis[[#Headers],[Non-Exempt 40-hours]],1,"")</f>
        <v/>
      </c>
      <c r="S45" s="10" t="str">
        <f>IF(SalAnalysis[[#This Row],[Exempt at Threshold]]=1,"Exempt at Threshold",IF(SalAnalysis[[#This Row],[Non-Exempt with OT]]=1,"Non-Exempt with OT",IF(SalAnalysis[[#This Row],[Non-Exempt 40-hours]]=1,"Non-Exempt 40-hours","")))</f>
        <v/>
      </c>
    </row>
    <row r="46" spans="1:19" x14ac:dyDescent="0.25">
      <c r="A46" t="str">
        <f>IF(EESalData[[#This Row],[Employee]]="","",EESalData[[#This Row],[Employee]])</f>
        <v/>
      </c>
      <c r="B46" s="5" t="str">
        <f>IF(EESalData[[#This Row],[Current Annual Base Salary]]="","",EESalData[[#This Row],[Current Annual Base Salary]])</f>
        <v/>
      </c>
      <c r="C46" s="4" t="str">
        <f>IF(SalAnalysis[[#This Row],[Annual Salary]]="","",SalAnalysis[[#This Row],[Annual Salary]]/52)</f>
        <v/>
      </c>
      <c r="D46" s="4" t="str">
        <f>IF(SalAnalysis[[#This Row],[Annual Salary]]="","",SalAnalysis[[#This Row],[Weekly Pay]]/(40+SalAnalysis[[#This Row],[Weekly Overtime Hours]]))</f>
        <v/>
      </c>
      <c r="E46" t="str">
        <f>IF(EESalData[[#This Row],[Estimate Hours Worked Per Week Over 40]]="","",EESalData[[#This Row],[Estimate Hours Worked Per Week Over 40]])</f>
        <v/>
      </c>
      <c r="F46" t="str">
        <f>IF(SalAnalysis[[#This Row],[Weekly Overtime Hours]]="","",52*SalAnalysis[[#This Row],[Weekly Overtime Hours]])</f>
        <v/>
      </c>
      <c r="G46" s="4" t="str">
        <f>IF(SalAnalysis[[#This Row],[Regular Hr Rate]]="","",SalAnalysis[[#This Row],[Regular Hr Rate]]*1.5)</f>
        <v/>
      </c>
      <c r="H46" s="4" t="str">
        <f>IF(SalAnalysis[[#This Row],[Employee]]="","",'Data Input'!$E$3)</f>
        <v/>
      </c>
      <c r="I46" s="4" t="str">
        <f>IF(SalAnalysis[[#This Row],[Employee]]="","",(2080*SalAnalysis[[#This Row],[Regular Hr Rate]]))</f>
        <v/>
      </c>
      <c r="J46" s="4" t="str">
        <f>IF(SalAnalysis[[#This Row],[Employee]]="","",(SalAnalysis[[#This Row],[Annual Overtime Hours]]*SalAnalysis[[#This Row],[Overtime Rate]]))</f>
        <v/>
      </c>
      <c r="K46" s="4" t="str">
        <f>IF(SalAnalysis[[#This Row],[Employee]]="","",SalAnalysis[[#This Row],[Expected Annual Non-Exempt Regular Pay]]+SalAnalysis[[#This Row],[Expected Annual Non-Exempt Overtime Pay]])</f>
        <v/>
      </c>
      <c r="L46" s="4" t="str">
        <f>IF(SalAnalysis[[#This Row],[Employee]]="","",SalAnalysis[[#This Row],[Annual Salary]]-SalAnalysis[[#This Row],[Expected Annual Non-Exempt Regular Pay]])</f>
        <v/>
      </c>
      <c r="M46" s="5" t="str">
        <f>IF(SalAnalysis[[#This Row],[Employee]]="","",SalAnalysis[[#This Row],[Minimum Exempt Salary]]-SalAnalysis[[#This Row],[Annual Salary]])</f>
        <v/>
      </c>
      <c r="N46" s="5" t="str">
        <f>Decisions[[#This Row],[Chosen Cost]]</f>
        <v/>
      </c>
      <c r="O46" s="5" t="str">
        <f>IF(SalAnalysis[[#This Row],[Employee]]="","",SalAnalysis[[#This Row],[New Pay]]-SalAnalysis[[#This Row],[Annual Salary]])</f>
        <v/>
      </c>
      <c r="P46" s="10" t="str">
        <f>IF(Decisions[[#This Row],[2021 FLSA Status]]=SalAnalysis[[#Headers],[Exempt at Threshold]],1,"")</f>
        <v/>
      </c>
      <c r="Q46" s="10" t="str">
        <f>IF(Decisions[[#This Row],[2021 FLSA Status]]=SalAnalysis[[#Headers],[Non-Exempt with OT]],1,"")</f>
        <v/>
      </c>
      <c r="R46" s="10" t="str">
        <f>IF(Decisions[[#This Row],[2021 FLSA Status]]=SalAnalysis[[#Headers],[Non-Exempt 40-hours]],1,"")</f>
        <v/>
      </c>
      <c r="S46" s="10" t="str">
        <f>IF(SalAnalysis[[#This Row],[Exempt at Threshold]]=1,"Exempt at Threshold",IF(SalAnalysis[[#This Row],[Non-Exempt with OT]]=1,"Non-Exempt with OT",IF(SalAnalysis[[#This Row],[Non-Exempt 40-hours]]=1,"Non-Exempt 40-hours","")))</f>
        <v/>
      </c>
    </row>
    <row r="47" spans="1:19" x14ac:dyDescent="0.25">
      <c r="A47" t="str">
        <f>IF(EESalData[[#This Row],[Employee]]="","",EESalData[[#This Row],[Employee]])</f>
        <v/>
      </c>
      <c r="B47" s="5" t="str">
        <f>IF(EESalData[[#This Row],[Current Annual Base Salary]]="","",EESalData[[#This Row],[Current Annual Base Salary]])</f>
        <v/>
      </c>
      <c r="C47" s="4" t="str">
        <f>IF(SalAnalysis[[#This Row],[Annual Salary]]="","",SalAnalysis[[#This Row],[Annual Salary]]/52)</f>
        <v/>
      </c>
      <c r="D47" s="4" t="str">
        <f>IF(SalAnalysis[[#This Row],[Annual Salary]]="","",SalAnalysis[[#This Row],[Weekly Pay]]/(40+SalAnalysis[[#This Row],[Weekly Overtime Hours]]))</f>
        <v/>
      </c>
      <c r="E47" t="str">
        <f>IF(EESalData[[#This Row],[Estimate Hours Worked Per Week Over 40]]="","",EESalData[[#This Row],[Estimate Hours Worked Per Week Over 40]])</f>
        <v/>
      </c>
      <c r="F47" t="str">
        <f>IF(SalAnalysis[[#This Row],[Weekly Overtime Hours]]="","",52*SalAnalysis[[#This Row],[Weekly Overtime Hours]])</f>
        <v/>
      </c>
      <c r="G47" s="4" t="str">
        <f>IF(SalAnalysis[[#This Row],[Regular Hr Rate]]="","",SalAnalysis[[#This Row],[Regular Hr Rate]]*1.5)</f>
        <v/>
      </c>
      <c r="H47" s="4" t="str">
        <f>IF(SalAnalysis[[#This Row],[Employee]]="","",'Data Input'!$E$3)</f>
        <v/>
      </c>
      <c r="I47" s="4" t="str">
        <f>IF(SalAnalysis[[#This Row],[Employee]]="","",(2080*SalAnalysis[[#This Row],[Regular Hr Rate]]))</f>
        <v/>
      </c>
      <c r="J47" s="4" t="str">
        <f>IF(SalAnalysis[[#This Row],[Employee]]="","",(SalAnalysis[[#This Row],[Annual Overtime Hours]]*SalAnalysis[[#This Row],[Overtime Rate]]))</f>
        <v/>
      </c>
      <c r="K47" s="4" t="str">
        <f>IF(SalAnalysis[[#This Row],[Employee]]="","",SalAnalysis[[#This Row],[Expected Annual Non-Exempt Regular Pay]]+SalAnalysis[[#This Row],[Expected Annual Non-Exempt Overtime Pay]])</f>
        <v/>
      </c>
      <c r="L47" s="4" t="str">
        <f>IF(SalAnalysis[[#This Row],[Employee]]="","",SalAnalysis[[#This Row],[Annual Salary]]-SalAnalysis[[#This Row],[Expected Annual Non-Exempt Regular Pay]])</f>
        <v/>
      </c>
      <c r="M47" s="5" t="str">
        <f>IF(SalAnalysis[[#This Row],[Employee]]="","",SalAnalysis[[#This Row],[Minimum Exempt Salary]]-SalAnalysis[[#This Row],[Annual Salary]])</f>
        <v/>
      </c>
      <c r="N47" s="5" t="str">
        <f>Decisions[[#This Row],[Chosen Cost]]</f>
        <v/>
      </c>
      <c r="O47" s="5" t="str">
        <f>IF(SalAnalysis[[#This Row],[Employee]]="","",SalAnalysis[[#This Row],[New Pay]]-SalAnalysis[[#This Row],[Annual Salary]])</f>
        <v/>
      </c>
      <c r="P47" s="10" t="str">
        <f>IF(Decisions[[#This Row],[2021 FLSA Status]]=SalAnalysis[[#Headers],[Exempt at Threshold]],1,"")</f>
        <v/>
      </c>
      <c r="Q47" s="10" t="str">
        <f>IF(Decisions[[#This Row],[2021 FLSA Status]]=SalAnalysis[[#Headers],[Non-Exempt with OT]],1,"")</f>
        <v/>
      </c>
      <c r="R47" s="10" t="str">
        <f>IF(Decisions[[#This Row],[2021 FLSA Status]]=SalAnalysis[[#Headers],[Non-Exempt 40-hours]],1,"")</f>
        <v/>
      </c>
      <c r="S47" s="10" t="str">
        <f>IF(SalAnalysis[[#This Row],[Exempt at Threshold]]=1,"Exempt at Threshold",IF(SalAnalysis[[#This Row],[Non-Exempt with OT]]=1,"Non-Exempt with OT",IF(SalAnalysis[[#This Row],[Non-Exempt 40-hours]]=1,"Non-Exempt 40-hours","")))</f>
        <v/>
      </c>
    </row>
    <row r="48" spans="1:19" x14ac:dyDescent="0.25">
      <c r="A48" t="str">
        <f>IF(EESalData[[#This Row],[Employee]]="","",EESalData[[#This Row],[Employee]])</f>
        <v/>
      </c>
      <c r="B48" s="5" t="str">
        <f>IF(EESalData[[#This Row],[Current Annual Base Salary]]="","",EESalData[[#This Row],[Current Annual Base Salary]])</f>
        <v/>
      </c>
      <c r="C48" s="4" t="str">
        <f>IF(SalAnalysis[[#This Row],[Annual Salary]]="","",SalAnalysis[[#This Row],[Annual Salary]]/52)</f>
        <v/>
      </c>
      <c r="D48" s="4" t="str">
        <f>IF(SalAnalysis[[#This Row],[Annual Salary]]="","",SalAnalysis[[#This Row],[Weekly Pay]]/(40+SalAnalysis[[#This Row],[Weekly Overtime Hours]]))</f>
        <v/>
      </c>
      <c r="E48" t="str">
        <f>IF(EESalData[[#This Row],[Estimate Hours Worked Per Week Over 40]]="","",EESalData[[#This Row],[Estimate Hours Worked Per Week Over 40]])</f>
        <v/>
      </c>
      <c r="F48" t="str">
        <f>IF(SalAnalysis[[#This Row],[Weekly Overtime Hours]]="","",52*SalAnalysis[[#This Row],[Weekly Overtime Hours]])</f>
        <v/>
      </c>
      <c r="G48" s="4" t="str">
        <f>IF(SalAnalysis[[#This Row],[Regular Hr Rate]]="","",SalAnalysis[[#This Row],[Regular Hr Rate]]*1.5)</f>
        <v/>
      </c>
      <c r="H48" s="4" t="str">
        <f>IF(SalAnalysis[[#This Row],[Employee]]="","",'Data Input'!$E$3)</f>
        <v/>
      </c>
      <c r="I48" s="4" t="str">
        <f>IF(SalAnalysis[[#This Row],[Employee]]="","",(2080*SalAnalysis[[#This Row],[Regular Hr Rate]]))</f>
        <v/>
      </c>
      <c r="J48" s="4" t="str">
        <f>IF(SalAnalysis[[#This Row],[Employee]]="","",(SalAnalysis[[#This Row],[Annual Overtime Hours]]*SalAnalysis[[#This Row],[Overtime Rate]]))</f>
        <v/>
      </c>
      <c r="K48" s="4" t="str">
        <f>IF(SalAnalysis[[#This Row],[Employee]]="","",SalAnalysis[[#This Row],[Expected Annual Non-Exempt Regular Pay]]+SalAnalysis[[#This Row],[Expected Annual Non-Exempt Overtime Pay]])</f>
        <v/>
      </c>
      <c r="L48" s="4" t="str">
        <f>IF(SalAnalysis[[#This Row],[Employee]]="","",SalAnalysis[[#This Row],[Annual Salary]]-SalAnalysis[[#This Row],[Expected Annual Non-Exempt Regular Pay]])</f>
        <v/>
      </c>
      <c r="M48" s="5" t="str">
        <f>IF(SalAnalysis[[#This Row],[Employee]]="","",SalAnalysis[[#This Row],[Minimum Exempt Salary]]-SalAnalysis[[#This Row],[Annual Salary]])</f>
        <v/>
      </c>
      <c r="N48" s="5" t="str">
        <f>Decisions[[#This Row],[Chosen Cost]]</f>
        <v/>
      </c>
      <c r="O48" s="5" t="str">
        <f>IF(SalAnalysis[[#This Row],[Employee]]="","",SalAnalysis[[#This Row],[New Pay]]-SalAnalysis[[#This Row],[Annual Salary]])</f>
        <v/>
      </c>
      <c r="P48" s="10" t="str">
        <f>IF(Decisions[[#This Row],[2021 FLSA Status]]=SalAnalysis[[#Headers],[Exempt at Threshold]],1,"")</f>
        <v/>
      </c>
      <c r="Q48" s="10" t="str">
        <f>IF(Decisions[[#This Row],[2021 FLSA Status]]=SalAnalysis[[#Headers],[Non-Exempt with OT]],1,"")</f>
        <v/>
      </c>
      <c r="R48" s="10" t="str">
        <f>IF(Decisions[[#This Row],[2021 FLSA Status]]=SalAnalysis[[#Headers],[Non-Exempt 40-hours]],1,"")</f>
        <v/>
      </c>
      <c r="S48" s="10" t="str">
        <f>IF(SalAnalysis[[#This Row],[Exempt at Threshold]]=1,"Exempt at Threshold",IF(SalAnalysis[[#This Row],[Non-Exempt with OT]]=1,"Non-Exempt with OT",IF(SalAnalysis[[#This Row],[Non-Exempt 40-hours]]=1,"Non-Exempt 40-hours","")))</f>
        <v/>
      </c>
    </row>
    <row r="49" spans="1:19" x14ac:dyDescent="0.25">
      <c r="A49" t="str">
        <f>IF(EESalData[[#This Row],[Employee]]="","",EESalData[[#This Row],[Employee]])</f>
        <v/>
      </c>
      <c r="B49" s="5" t="str">
        <f>IF(EESalData[[#This Row],[Current Annual Base Salary]]="","",EESalData[[#This Row],[Current Annual Base Salary]])</f>
        <v/>
      </c>
      <c r="C49" s="4" t="str">
        <f>IF(SalAnalysis[[#This Row],[Annual Salary]]="","",SalAnalysis[[#This Row],[Annual Salary]]/52)</f>
        <v/>
      </c>
      <c r="D49" s="4" t="str">
        <f>IF(SalAnalysis[[#This Row],[Annual Salary]]="","",SalAnalysis[[#This Row],[Weekly Pay]]/(40+SalAnalysis[[#This Row],[Weekly Overtime Hours]]))</f>
        <v/>
      </c>
      <c r="E49" t="str">
        <f>IF(EESalData[[#This Row],[Estimate Hours Worked Per Week Over 40]]="","",EESalData[[#This Row],[Estimate Hours Worked Per Week Over 40]])</f>
        <v/>
      </c>
      <c r="F49" t="str">
        <f>IF(SalAnalysis[[#This Row],[Weekly Overtime Hours]]="","",52*SalAnalysis[[#This Row],[Weekly Overtime Hours]])</f>
        <v/>
      </c>
      <c r="G49" s="4" t="str">
        <f>IF(SalAnalysis[[#This Row],[Regular Hr Rate]]="","",SalAnalysis[[#This Row],[Regular Hr Rate]]*1.5)</f>
        <v/>
      </c>
      <c r="H49" s="4" t="str">
        <f>IF(SalAnalysis[[#This Row],[Employee]]="","",'Data Input'!$E$3)</f>
        <v/>
      </c>
      <c r="I49" s="4" t="str">
        <f>IF(SalAnalysis[[#This Row],[Employee]]="","",(2080*SalAnalysis[[#This Row],[Regular Hr Rate]]))</f>
        <v/>
      </c>
      <c r="J49" s="4" t="str">
        <f>IF(SalAnalysis[[#This Row],[Employee]]="","",(SalAnalysis[[#This Row],[Annual Overtime Hours]]*SalAnalysis[[#This Row],[Overtime Rate]]))</f>
        <v/>
      </c>
      <c r="K49" s="4" t="str">
        <f>IF(SalAnalysis[[#This Row],[Employee]]="","",SalAnalysis[[#This Row],[Expected Annual Non-Exempt Regular Pay]]+SalAnalysis[[#This Row],[Expected Annual Non-Exempt Overtime Pay]])</f>
        <v/>
      </c>
      <c r="L49" s="4" t="str">
        <f>IF(SalAnalysis[[#This Row],[Employee]]="","",SalAnalysis[[#This Row],[Annual Salary]]-SalAnalysis[[#This Row],[Expected Annual Non-Exempt Regular Pay]])</f>
        <v/>
      </c>
      <c r="M49" s="5" t="str">
        <f>IF(SalAnalysis[[#This Row],[Employee]]="","",SalAnalysis[[#This Row],[Minimum Exempt Salary]]-SalAnalysis[[#This Row],[Annual Salary]])</f>
        <v/>
      </c>
      <c r="N49" s="5" t="str">
        <f>Decisions[[#This Row],[Chosen Cost]]</f>
        <v/>
      </c>
      <c r="O49" s="5" t="str">
        <f>IF(SalAnalysis[[#This Row],[Employee]]="","",SalAnalysis[[#This Row],[New Pay]]-SalAnalysis[[#This Row],[Annual Salary]])</f>
        <v/>
      </c>
      <c r="P49" s="10" t="str">
        <f>IF(Decisions[[#This Row],[2021 FLSA Status]]=SalAnalysis[[#Headers],[Exempt at Threshold]],1,"")</f>
        <v/>
      </c>
      <c r="Q49" s="10" t="str">
        <f>IF(Decisions[[#This Row],[2021 FLSA Status]]=SalAnalysis[[#Headers],[Non-Exempt with OT]],1,"")</f>
        <v/>
      </c>
      <c r="R49" s="10" t="str">
        <f>IF(Decisions[[#This Row],[2021 FLSA Status]]=SalAnalysis[[#Headers],[Non-Exempt 40-hours]],1,"")</f>
        <v/>
      </c>
      <c r="S49" s="10" t="str">
        <f>IF(SalAnalysis[[#This Row],[Exempt at Threshold]]=1,"Exempt at Threshold",IF(SalAnalysis[[#This Row],[Non-Exempt with OT]]=1,"Non-Exempt with OT",IF(SalAnalysis[[#This Row],[Non-Exempt 40-hours]]=1,"Non-Exempt 40-hours","")))</f>
        <v/>
      </c>
    </row>
    <row r="50" spans="1:19" x14ac:dyDescent="0.25">
      <c r="A50" t="str">
        <f>IF(EESalData[[#This Row],[Employee]]="","",EESalData[[#This Row],[Employee]])</f>
        <v/>
      </c>
      <c r="B50" s="5" t="str">
        <f>IF(EESalData[[#This Row],[Current Annual Base Salary]]="","",EESalData[[#This Row],[Current Annual Base Salary]])</f>
        <v/>
      </c>
      <c r="C50" s="4" t="str">
        <f>IF(SalAnalysis[[#This Row],[Annual Salary]]="","",SalAnalysis[[#This Row],[Annual Salary]]/52)</f>
        <v/>
      </c>
      <c r="D50" s="4" t="str">
        <f>IF(SalAnalysis[[#This Row],[Annual Salary]]="","",SalAnalysis[[#This Row],[Weekly Pay]]/(40+SalAnalysis[[#This Row],[Weekly Overtime Hours]]))</f>
        <v/>
      </c>
      <c r="E50" t="str">
        <f>IF(EESalData[[#This Row],[Estimate Hours Worked Per Week Over 40]]="","",EESalData[[#This Row],[Estimate Hours Worked Per Week Over 40]])</f>
        <v/>
      </c>
      <c r="F50" t="str">
        <f>IF(SalAnalysis[[#This Row],[Weekly Overtime Hours]]="","",52*SalAnalysis[[#This Row],[Weekly Overtime Hours]])</f>
        <v/>
      </c>
      <c r="G50" s="4" t="str">
        <f>IF(SalAnalysis[[#This Row],[Regular Hr Rate]]="","",SalAnalysis[[#This Row],[Regular Hr Rate]]*1.5)</f>
        <v/>
      </c>
      <c r="H50" s="4" t="str">
        <f>IF(SalAnalysis[[#This Row],[Employee]]="","",'Data Input'!$E$3)</f>
        <v/>
      </c>
      <c r="I50" s="4" t="str">
        <f>IF(SalAnalysis[[#This Row],[Employee]]="","",(2080*SalAnalysis[[#This Row],[Regular Hr Rate]]))</f>
        <v/>
      </c>
      <c r="J50" s="4" t="str">
        <f>IF(SalAnalysis[[#This Row],[Employee]]="","",(SalAnalysis[[#This Row],[Annual Overtime Hours]]*SalAnalysis[[#This Row],[Overtime Rate]]))</f>
        <v/>
      </c>
      <c r="K50" s="4" t="str">
        <f>IF(SalAnalysis[[#This Row],[Employee]]="","",SalAnalysis[[#This Row],[Expected Annual Non-Exempt Regular Pay]]+SalAnalysis[[#This Row],[Expected Annual Non-Exempt Overtime Pay]])</f>
        <v/>
      </c>
      <c r="L50" s="4" t="str">
        <f>IF(SalAnalysis[[#This Row],[Employee]]="","",SalAnalysis[[#This Row],[Annual Salary]]-SalAnalysis[[#This Row],[Expected Annual Non-Exempt Regular Pay]])</f>
        <v/>
      </c>
      <c r="M50" s="5" t="str">
        <f>IF(SalAnalysis[[#This Row],[Employee]]="","",SalAnalysis[[#This Row],[Minimum Exempt Salary]]-SalAnalysis[[#This Row],[Annual Salary]])</f>
        <v/>
      </c>
      <c r="N50" s="5" t="str">
        <f>Decisions[[#This Row],[Chosen Cost]]</f>
        <v/>
      </c>
      <c r="O50" s="5" t="str">
        <f>IF(SalAnalysis[[#This Row],[Employee]]="","",SalAnalysis[[#This Row],[New Pay]]-SalAnalysis[[#This Row],[Annual Salary]])</f>
        <v/>
      </c>
      <c r="P50" s="10" t="str">
        <f>IF(Decisions[[#This Row],[2021 FLSA Status]]=SalAnalysis[[#Headers],[Exempt at Threshold]],1,"")</f>
        <v/>
      </c>
      <c r="Q50" s="10" t="str">
        <f>IF(Decisions[[#This Row],[2021 FLSA Status]]=SalAnalysis[[#Headers],[Non-Exempt with OT]],1,"")</f>
        <v/>
      </c>
      <c r="R50" s="10" t="str">
        <f>IF(Decisions[[#This Row],[2021 FLSA Status]]=SalAnalysis[[#Headers],[Non-Exempt 40-hours]],1,"")</f>
        <v/>
      </c>
      <c r="S50" s="10" t="str">
        <f>IF(SalAnalysis[[#This Row],[Exempt at Threshold]]=1,"Exempt at Threshold",IF(SalAnalysis[[#This Row],[Non-Exempt with OT]]=1,"Non-Exempt with OT",IF(SalAnalysis[[#This Row],[Non-Exempt 40-hours]]=1,"Non-Exempt 40-hours","")))</f>
        <v/>
      </c>
    </row>
    <row r="51" spans="1:19" x14ac:dyDescent="0.25">
      <c r="A51" t="str">
        <f>IF(EESalData[[#This Row],[Employee]]="","",EESalData[[#This Row],[Employee]])</f>
        <v/>
      </c>
      <c r="B51" s="5" t="str">
        <f>IF(EESalData[[#This Row],[Current Annual Base Salary]]="","",EESalData[[#This Row],[Current Annual Base Salary]])</f>
        <v/>
      </c>
      <c r="C51" s="4" t="str">
        <f>IF(SalAnalysis[[#This Row],[Annual Salary]]="","",SalAnalysis[[#This Row],[Annual Salary]]/52)</f>
        <v/>
      </c>
      <c r="D51" s="4" t="str">
        <f>IF(SalAnalysis[[#This Row],[Annual Salary]]="","",SalAnalysis[[#This Row],[Weekly Pay]]/(40+SalAnalysis[[#This Row],[Weekly Overtime Hours]]))</f>
        <v/>
      </c>
      <c r="E51" t="str">
        <f>IF(EESalData[[#This Row],[Estimate Hours Worked Per Week Over 40]]="","",EESalData[[#This Row],[Estimate Hours Worked Per Week Over 40]])</f>
        <v/>
      </c>
      <c r="F51" t="str">
        <f>IF(SalAnalysis[[#This Row],[Weekly Overtime Hours]]="","",52*SalAnalysis[[#This Row],[Weekly Overtime Hours]])</f>
        <v/>
      </c>
      <c r="G51" s="4" t="str">
        <f>IF(SalAnalysis[[#This Row],[Regular Hr Rate]]="","",SalAnalysis[[#This Row],[Regular Hr Rate]]*1.5)</f>
        <v/>
      </c>
      <c r="H51" s="4" t="str">
        <f>IF(SalAnalysis[[#This Row],[Employee]]="","",'Data Input'!$E$3)</f>
        <v/>
      </c>
      <c r="I51" s="4" t="str">
        <f>IF(SalAnalysis[[#This Row],[Employee]]="","",(2080*SalAnalysis[[#This Row],[Regular Hr Rate]]))</f>
        <v/>
      </c>
      <c r="J51" s="4" t="str">
        <f>IF(SalAnalysis[[#This Row],[Employee]]="","",(SalAnalysis[[#This Row],[Annual Overtime Hours]]*SalAnalysis[[#This Row],[Overtime Rate]]))</f>
        <v/>
      </c>
      <c r="K51" s="4" t="str">
        <f>IF(SalAnalysis[[#This Row],[Employee]]="","",SalAnalysis[[#This Row],[Expected Annual Non-Exempt Regular Pay]]+SalAnalysis[[#This Row],[Expected Annual Non-Exempt Overtime Pay]])</f>
        <v/>
      </c>
      <c r="L51" s="4" t="str">
        <f>IF(SalAnalysis[[#This Row],[Employee]]="","",SalAnalysis[[#This Row],[Annual Salary]]-SalAnalysis[[#This Row],[Expected Annual Non-Exempt Regular Pay]])</f>
        <v/>
      </c>
      <c r="M51" s="5" t="str">
        <f>IF(SalAnalysis[[#This Row],[Employee]]="","",SalAnalysis[[#This Row],[Minimum Exempt Salary]]-SalAnalysis[[#This Row],[Annual Salary]])</f>
        <v/>
      </c>
      <c r="N51" s="5" t="str">
        <f>Decisions[[#This Row],[Chosen Cost]]</f>
        <v/>
      </c>
      <c r="O51" s="5" t="str">
        <f>IF(SalAnalysis[[#This Row],[Employee]]="","",SalAnalysis[[#This Row],[New Pay]]-SalAnalysis[[#This Row],[Annual Salary]])</f>
        <v/>
      </c>
      <c r="P51" s="10" t="str">
        <f>IF(Decisions[[#This Row],[2021 FLSA Status]]=SalAnalysis[[#Headers],[Exempt at Threshold]],1,"")</f>
        <v/>
      </c>
      <c r="Q51" s="10" t="str">
        <f>IF(Decisions[[#This Row],[2021 FLSA Status]]=SalAnalysis[[#Headers],[Non-Exempt with OT]],1,"")</f>
        <v/>
      </c>
      <c r="R51" s="10" t="str">
        <f>IF(Decisions[[#This Row],[2021 FLSA Status]]=SalAnalysis[[#Headers],[Non-Exempt 40-hours]],1,"")</f>
        <v/>
      </c>
      <c r="S51" s="10" t="str">
        <f>IF(SalAnalysis[[#This Row],[Exempt at Threshold]]=1,"Exempt at Threshold",IF(SalAnalysis[[#This Row],[Non-Exempt with OT]]=1,"Non-Exempt with OT",IF(SalAnalysis[[#This Row],[Non-Exempt 40-hours]]=1,"Non-Exempt 40-hours","")))</f>
        <v/>
      </c>
    </row>
    <row r="52" spans="1:19" x14ac:dyDescent="0.25">
      <c r="A52" t="str">
        <f>IF(EESalData[[#This Row],[Employee]]="","",EESalData[[#This Row],[Employee]])</f>
        <v/>
      </c>
      <c r="B52" s="5" t="str">
        <f>IF(EESalData[[#This Row],[Current Annual Base Salary]]="","",EESalData[[#This Row],[Current Annual Base Salary]])</f>
        <v/>
      </c>
      <c r="C52" s="4" t="str">
        <f>IF(SalAnalysis[[#This Row],[Annual Salary]]="","",SalAnalysis[[#This Row],[Annual Salary]]/52)</f>
        <v/>
      </c>
      <c r="D52" s="4" t="str">
        <f>IF(SalAnalysis[[#This Row],[Annual Salary]]="","",SalAnalysis[[#This Row],[Weekly Pay]]/(40+SalAnalysis[[#This Row],[Weekly Overtime Hours]]))</f>
        <v/>
      </c>
      <c r="E52" t="str">
        <f>IF(EESalData[[#This Row],[Estimate Hours Worked Per Week Over 40]]="","",EESalData[[#This Row],[Estimate Hours Worked Per Week Over 40]])</f>
        <v/>
      </c>
      <c r="F52" t="str">
        <f>IF(SalAnalysis[[#This Row],[Weekly Overtime Hours]]="","",52*SalAnalysis[[#This Row],[Weekly Overtime Hours]])</f>
        <v/>
      </c>
      <c r="G52" s="4" t="str">
        <f>IF(SalAnalysis[[#This Row],[Regular Hr Rate]]="","",SalAnalysis[[#This Row],[Regular Hr Rate]]*1.5)</f>
        <v/>
      </c>
      <c r="H52" s="4" t="str">
        <f>IF(SalAnalysis[[#This Row],[Employee]]="","",'Data Input'!$E$3)</f>
        <v/>
      </c>
      <c r="I52" s="4" t="str">
        <f>IF(SalAnalysis[[#This Row],[Employee]]="","",(2080*SalAnalysis[[#This Row],[Regular Hr Rate]]))</f>
        <v/>
      </c>
      <c r="J52" s="4" t="str">
        <f>IF(SalAnalysis[[#This Row],[Employee]]="","",(SalAnalysis[[#This Row],[Annual Overtime Hours]]*SalAnalysis[[#This Row],[Overtime Rate]]))</f>
        <v/>
      </c>
      <c r="K52" s="4" t="str">
        <f>IF(SalAnalysis[[#This Row],[Employee]]="","",SalAnalysis[[#This Row],[Expected Annual Non-Exempt Regular Pay]]+SalAnalysis[[#This Row],[Expected Annual Non-Exempt Overtime Pay]])</f>
        <v/>
      </c>
      <c r="L52" s="4" t="str">
        <f>IF(SalAnalysis[[#This Row],[Employee]]="","",SalAnalysis[[#This Row],[Annual Salary]]-SalAnalysis[[#This Row],[Expected Annual Non-Exempt Regular Pay]])</f>
        <v/>
      </c>
      <c r="M52" s="5" t="str">
        <f>IF(SalAnalysis[[#This Row],[Employee]]="","",SalAnalysis[[#This Row],[Minimum Exempt Salary]]-SalAnalysis[[#This Row],[Annual Salary]])</f>
        <v/>
      </c>
      <c r="N52" s="5" t="str">
        <f>Decisions[[#This Row],[Chosen Cost]]</f>
        <v/>
      </c>
      <c r="O52" s="5" t="str">
        <f>IF(SalAnalysis[[#This Row],[Employee]]="","",SalAnalysis[[#This Row],[New Pay]]-SalAnalysis[[#This Row],[Annual Salary]])</f>
        <v/>
      </c>
      <c r="P52" s="10" t="str">
        <f>IF(Decisions[[#This Row],[2021 FLSA Status]]=SalAnalysis[[#Headers],[Exempt at Threshold]],1,"")</f>
        <v/>
      </c>
      <c r="Q52" s="10" t="str">
        <f>IF(Decisions[[#This Row],[2021 FLSA Status]]=SalAnalysis[[#Headers],[Non-Exempt with OT]],1,"")</f>
        <v/>
      </c>
      <c r="R52" s="10" t="str">
        <f>IF(Decisions[[#This Row],[2021 FLSA Status]]=SalAnalysis[[#Headers],[Non-Exempt 40-hours]],1,"")</f>
        <v/>
      </c>
      <c r="S52" s="10" t="str">
        <f>IF(SalAnalysis[[#This Row],[Exempt at Threshold]]=1,"Exempt at Threshold",IF(SalAnalysis[[#This Row],[Non-Exempt with OT]]=1,"Non-Exempt with OT",IF(SalAnalysis[[#This Row],[Non-Exempt 40-hours]]=1,"Non-Exempt 40-hours","")))</f>
        <v/>
      </c>
    </row>
    <row r="53" spans="1:19" x14ac:dyDescent="0.25">
      <c r="A53" t="str">
        <f>IF(EESalData[[#This Row],[Employee]]="","",EESalData[[#This Row],[Employee]])</f>
        <v/>
      </c>
      <c r="B53" s="5" t="str">
        <f>IF(EESalData[[#This Row],[Current Annual Base Salary]]="","",EESalData[[#This Row],[Current Annual Base Salary]])</f>
        <v/>
      </c>
      <c r="C53" s="4" t="str">
        <f>IF(SalAnalysis[[#This Row],[Annual Salary]]="","",SalAnalysis[[#This Row],[Annual Salary]]/52)</f>
        <v/>
      </c>
      <c r="D53" s="4" t="str">
        <f>IF(SalAnalysis[[#This Row],[Annual Salary]]="","",SalAnalysis[[#This Row],[Weekly Pay]]/(40+SalAnalysis[[#This Row],[Weekly Overtime Hours]]))</f>
        <v/>
      </c>
      <c r="E53" t="str">
        <f>IF(EESalData[[#This Row],[Estimate Hours Worked Per Week Over 40]]="","",EESalData[[#This Row],[Estimate Hours Worked Per Week Over 40]])</f>
        <v/>
      </c>
      <c r="F53" t="str">
        <f>IF(SalAnalysis[[#This Row],[Weekly Overtime Hours]]="","",52*SalAnalysis[[#This Row],[Weekly Overtime Hours]])</f>
        <v/>
      </c>
      <c r="G53" s="4" t="str">
        <f>IF(SalAnalysis[[#This Row],[Regular Hr Rate]]="","",SalAnalysis[[#This Row],[Regular Hr Rate]]*1.5)</f>
        <v/>
      </c>
      <c r="H53" s="4" t="str">
        <f>IF(SalAnalysis[[#This Row],[Employee]]="","",'Data Input'!$E$3)</f>
        <v/>
      </c>
      <c r="I53" s="4" t="str">
        <f>IF(SalAnalysis[[#This Row],[Employee]]="","",(2080*SalAnalysis[[#This Row],[Regular Hr Rate]]))</f>
        <v/>
      </c>
      <c r="J53" s="4" t="str">
        <f>IF(SalAnalysis[[#This Row],[Employee]]="","",(SalAnalysis[[#This Row],[Annual Overtime Hours]]*SalAnalysis[[#This Row],[Overtime Rate]]))</f>
        <v/>
      </c>
      <c r="K53" s="4" t="str">
        <f>IF(SalAnalysis[[#This Row],[Employee]]="","",SalAnalysis[[#This Row],[Expected Annual Non-Exempt Regular Pay]]+SalAnalysis[[#This Row],[Expected Annual Non-Exempt Overtime Pay]])</f>
        <v/>
      </c>
      <c r="L53" s="4" t="str">
        <f>IF(SalAnalysis[[#This Row],[Employee]]="","",SalAnalysis[[#This Row],[Annual Salary]]-SalAnalysis[[#This Row],[Expected Annual Non-Exempt Regular Pay]])</f>
        <v/>
      </c>
      <c r="M53" s="5" t="str">
        <f>IF(SalAnalysis[[#This Row],[Employee]]="","",SalAnalysis[[#This Row],[Minimum Exempt Salary]]-SalAnalysis[[#This Row],[Annual Salary]])</f>
        <v/>
      </c>
      <c r="N53" s="5" t="str">
        <f>Decisions[[#This Row],[Chosen Cost]]</f>
        <v/>
      </c>
      <c r="O53" s="5" t="str">
        <f>IF(SalAnalysis[[#This Row],[Employee]]="","",SalAnalysis[[#This Row],[New Pay]]-SalAnalysis[[#This Row],[Annual Salary]])</f>
        <v/>
      </c>
      <c r="P53" s="10" t="str">
        <f>IF(Decisions[[#This Row],[2021 FLSA Status]]=SalAnalysis[[#Headers],[Exempt at Threshold]],1,"")</f>
        <v/>
      </c>
      <c r="Q53" s="10" t="str">
        <f>IF(Decisions[[#This Row],[2021 FLSA Status]]=SalAnalysis[[#Headers],[Non-Exempt with OT]],1,"")</f>
        <v/>
      </c>
      <c r="R53" s="10" t="str">
        <f>IF(Decisions[[#This Row],[2021 FLSA Status]]=SalAnalysis[[#Headers],[Non-Exempt 40-hours]],1,"")</f>
        <v/>
      </c>
      <c r="S53" s="10" t="str">
        <f>IF(SalAnalysis[[#This Row],[Exempt at Threshold]]=1,"Exempt at Threshold",IF(SalAnalysis[[#This Row],[Non-Exempt with OT]]=1,"Non-Exempt with OT",IF(SalAnalysis[[#This Row],[Non-Exempt 40-hours]]=1,"Non-Exempt 40-hours","")))</f>
        <v/>
      </c>
    </row>
    <row r="54" spans="1:19" x14ac:dyDescent="0.25">
      <c r="A54" t="str">
        <f>IF(EESalData[[#This Row],[Employee]]="","",EESalData[[#This Row],[Employee]])</f>
        <v/>
      </c>
      <c r="B54" s="5" t="str">
        <f>IF(EESalData[[#This Row],[Current Annual Base Salary]]="","",EESalData[[#This Row],[Current Annual Base Salary]])</f>
        <v/>
      </c>
      <c r="C54" s="4" t="str">
        <f>IF(SalAnalysis[[#This Row],[Annual Salary]]="","",SalAnalysis[[#This Row],[Annual Salary]]/52)</f>
        <v/>
      </c>
      <c r="D54" s="4" t="str">
        <f>IF(SalAnalysis[[#This Row],[Annual Salary]]="","",SalAnalysis[[#This Row],[Weekly Pay]]/(40+SalAnalysis[[#This Row],[Weekly Overtime Hours]]))</f>
        <v/>
      </c>
      <c r="E54" t="str">
        <f>IF(EESalData[[#This Row],[Estimate Hours Worked Per Week Over 40]]="","",EESalData[[#This Row],[Estimate Hours Worked Per Week Over 40]])</f>
        <v/>
      </c>
      <c r="F54" t="str">
        <f>IF(SalAnalysis[[#This Row],[Weekly Overtime Hours]]="","",52*SalAnalysis[[#This Row],[Weekly Overtime Hours]])</f>
        <v/>
      </c>
      <c r="G54" s="4" t="str">
        <f>IF(SalAnalysis[[#This Row],[Regular Hr Rate]]="","",SalAnalysis[[#This Row],[Regular Hr Rate]]*1.5)</f>
        <v/>
      </c>
      <c r="H54" s="4" t="str">
        <f>IF(SalAnalysis[[#This Row],[Employee]]="","",'Data Input'!$E$3)</f>
        <v/>
      </c>
      <c r="I54" s="4" t="str">
        <f>IF(SalAnalysis[[#This Row],[Employee]]="","",(2080*SalAnalysis[[#This Row],[Regular Hr Rate]]))</f>
        <v/>
      </c>
      <c r="J54" s="4" t="str">
        <f>IF(SalAnalysis[[#This Row],[Employee]]="","",(SalAnalysis[[#This Row],[Annual Overtime Hours]]*SalAnalysis[[#This Row],[Overtime Rate]]))</f>
        <v/>
      </c>
      <c r="K54" s="4" t="str">
        <f>IF(SalAnalysis[[#This Row],[Employee]]="","",SalAnalysis[[#This Row],[Expected Annual Non-Exempt Regular Pay]]+SalAnalysis[[#This Row],[Expected Annual Non-Exempt Overtime Pay]])</f>
        <v/>
      </c>
      <c r="L54" s="4" t="str">
        <f>IF(SalAnalysis[[#This Row],[Employee]]="","",SalAnalysis[[#This Row],[Annual Salary]]-SalAnalysis[[#This Row],[Expected Annual Non-Exempt Regular Pay]])</f>
        <v/>
      </c>
      <c r="M54" s="5" t="str">
        <f>IF(SalAnalysis[[#This Row],[Employee]]="","",SalAnalysis[[#This Row],[Minimum Exempt Salary]]-SalAnalysis[[#This Row],[Annual Salary]])</f>
        <v/>
      </c>
      <c r="N54" s="5" t="str">
        <f>Decisions[[#This Row],[Chosen Cost]]</f>
        <v/>
      </c>
      <c r="O54" s="5" t="str">
        <f>IF(SalAnalysis[[#This Row],[Employee]]="","",SalAnalysis[[#This Row],[New Pay]]-SalAnalysis[[#This Row],[Annual Salary]])</f>
        <v/>
      </c>
      <c r="P54" s="10" t="str">
        <f>IF(Decisions[[#This Row],[2021 FLSA Status]]=SalAnalysis[[#Headers],[Exempt at Threshold]],1,"")</f>
        <v/>
      </c>
      <c r="Q54" s="10" t="str">
        <f>IF(Decisions[[#This Row],[2021 FLSA Status]]=SalAnalysis[[#Headers],[Non-Exempt with OT]],1,"")</f>
        <v/>
      </c>
      <c r="R54" s="10" t="str">
        <f>IF(Decisions[[#This Row],[2021 FLSA Status]]=SalAnalysis[[#Headers],[Non-Exempt 40-hours]],1,"")</f>
        <v/>
      </c>
      <c r="S54" s="10" t="str">
        <f>IF(SalAnalysis[[#This Row],[Exempt at Threshold]]=1,"Exempt at Threshold",IF(SalAnalysis[[#This Row],[Non-Exempt with OT]]=1,"Non-Exempt with OT",IF(SalAnalysis[[#This Row],[Non-Exempt 40-hours]]=1,"Non-Exempt 40-hours","")))</f>
        <v/>
      </c>
    </row>
    <row r="55" spans="1:19" x14ac:dyDescent="0.25">
      <c r="A55" t="str">
        <f>IF(EESalData[[#This Row],[Employee]]="","",EESalData[[#This Row],[Employee]])</f>
        <v/>
      </c>
      <c r="B55" s="5" t="str">
        <f>IF(EESalData[[#This Row],[Current Annual Base Salary]]="","",EESalData[[#This Row],[Current Annual Base Salary]])</f>
        <v/>
      </c>
      <c r="C55" s="4" t="str">
        <f>IF(SalAnalysis[[#This Row],[Annual Salary]]="","",SalAnalysis[[#This Row],[Annual Salary]]/52)</f>
        <v/>
      </c>
      <c r="D55" s="4" t="str">
        <f>IF(SalAnalysis[[#This Row],[Annual Salary]]="","",SalAnalysis[[#This Row],[Weekly Pay]]/(40+SalAnalysis[[#This Row],[Weekly Overtime Hours]]))</f>
        <v/>
      </c>
      <c r="E55" t="str">
        <f>IF(EESalData[[#This Row],[Estimate Hours Worked Per Week Over 40]]="","",EESalData[[#This Row],[Estimate Hours Worked Per Week Over 40]])</f>
        <v/>
      </c>
      <c r="F55" t="str">
        <f>IF(SalAnalysis[[#This Row],[Weekly Overtime Hours]]="","",52*SalAnalysis[[#This Row],[Weekly Overtime Hours]])</f>
        <v/>
      </c>
      <c r="G55" s="4" t="str">
        <f>IF(SalAnalysis[[#This Row],[Regular Hr Rate]]="","",SalAnalysis[[#This Row],[Regular Hr Rate]]*1.5)</f>
        <v/>
      </c>
      <c r="H55" s="4" t="str">
        <f>IF(SalAnalysis[[#This Row],[Employee]]="","",'Data Input'!$E$3)</f>
        <v/>
      </c>
      <c r="I55" s="4" t="str">
        <f>IF(SalAnalysis[[#This Row],[Employee]]="","",(2080*SalAnalysis[[#This Row],[Regular Hr Rate]]))</f>
        <v/>
      </c>
      <c r="J55" s="4" t="str">
        <f>IF(SalAnalysis[[#This Row],[Employee]]="","",(SalAnalysis[[#This Row],[Annual Overtime Hours]]*SalAnalysis[[#This Row],[Overtime Rate]]))</f>
        <v/>
      </c>
      <c r="K55" s="4" t="str">
        <f>IF(SalAnalysis[[#This Row],[Employee]]="","",SalAnalysis[[#This Row],[Expected Annual Non-Exempt Regular Pay]]+SalAnalysis[[#This Row],[Expected Annual Non-Exempt Overtime Pay]])</f>
        <v/>
      </c>
      <c r="L55" s="4" t="str">
        <f>IF(SalAnalysis[[#This Row],[Employee]]="","",SalAnalysis[[#This Row],[Annual Salary]]-SalAnalysis[[#This Row],[Expected Annual Non-Exempt Regular Pay]])</f>
        <v/>
      </c>
      <c r="M55" s="5" t="str">
        <f>IF(SalAnalysis[[#This Row],[Employee]]="","",SalAnalysis[[#This Row],[Minimum Exempt Salary]]-SalAnalysis[[#This Row],[Annual Salary]])</f>
        <v/>
      </c>
      <c r="N55" s="5" t="str">
        <f>Decisions[[#This Row],[Chosen Cost]]</f>
        <v/>
      </c>
      <c r="O55" s="5" t="str">
        <f>IF(SalAnalysis[[#This Row],[Employee]]="","",SalAnalysis[[#This Row],[New Pay]]-SalAnalysis[[#This Row],[Annual Salary]])</f>
        <v/>
      </c>
      <c r="P55" s="10" t="str">
        <f>IF(Decisions[[#This Row],[2021 FLSA Status]]=SalAnalysis[[#Headers],[Exempt at Threshold]],1,"")</f>
        <v/>
      </c>
      <c r="Q55" s="10" t="str">
        <f>IF(Decisions[[#This Row],[2021 FLSA Status]]=SalAnalysis[[#Headers],[Non-Exempt with OT]],1,"")</f>
        <v/>
      </c>
      <c r="R55" s="10" t="str">
        <f>IF(Decisions[[#This Row],[2021 FLSA Status]]=SalAnalysis[[#Headers],[Non-Exempt 40-hours]],1,"")</f>
        <v/>
      </c>
      <c r="S55" s="10" t="str">
        <f>IF(SalAnalysis[[#This Row],[Exempt at Threshold]]=1,"Exempt at Threshold",IF(SalAnalysis[[#This Row],[Non-Exempt with OT]]=1,"Non-Exempt with OT",IF(SalAnalysis[[#This Row],[Non-Exempt 40-hours]]=1,"Non-Exempt 40-hours","")))</f>
        <v/>
      </c>
    </row>
    <row r="56" spans="1:19" x14ac:dyDescent="0.25">
      <c r="A56" t="str">
        <f>IF(EESalData[[#This Row],[Employee]]="","",EESalData[[#This Row],[Employee]])</f>
        <v/>
      </c>
      <c r="B56" s="5" t="str">
        <f>IF(EESalData[[#This Row],[Current Annual Base Salary]]="","",EESalData[[#This Row],[Current Annual Base Salary]])</f>
        <v/>
      </c>
      <c r="C56" s="4" t="str">
        <f>IF(SalAnalysis[[#This Row],[Annual Salary]]="","",SalAnalysis[[#This Row],[Annual Salary]]/52)</f>
        <v/>
      </c>
      <c r="D56" s="4" t="str">
        <f>IF(SalAnalysis[[#This Row],[Annual Salary]]="","",SalAnalysis[[#This Row],[Weekly Pay]]/(40+SalAnalysis[[#This Row],[Weekly Overtime Hours]]))</f>
        <v/>
      </c>
      <c r="E56" t="str">
        <f>IF(EESalData[[#This Row],[Estimate Hours Worked Per Week Over 40]]="","",EESalData[[#This Row],[Estimate Hours Worked Per Week Over 40]])</f>
        <v/>
      </c>
      <c r="F56" t="str">
        <f>IF(SalAnalysis[[#This Row],[Weekly Overtime Hours]]="","",52*SalAnalysis[[#This Row],[Weekly Overtime Hours]])</f>
        <v/>
      </c>
      <c r="G56" s="4" t="str">
        <f>IF(SalAnalysis[[#This Row],[Regular Hr Rate]]="","",SalAnalysis[[#This Row],[Regular Hr Rate]]*1.5)</f>
        <v/>
      </c>
      <c r="H56" s="4" t="str">
        <f>IF(SalAnalysis[[#This Row],[Employee]]="","",'Data Input'!$E$3)</f>
        <v/>
      </c>
      <c r="I56" s="4" t="str">
        <f>IF(SalAnalysis[[#This Row],[Employee]]="","",(2080*SalAnalysis[[#This Row],[Regular Hr Rate]]))</f>
        <v/>
      </c>
      <c r="J56" s="4" t="str">
        <f>IF(SalAnalysis[[#This Row],[Employee]]="","",(SalAnalysis[[#This Row],[Annual Overtime Hours]]*SalAnalysis[[#This Row],[Overtime Rate]]))</f>
        <v/>
      </c>
      <c r="K56" s="4" t="str">
        <f>IF(SalAnalysis[[#This Row],[Employee]]="","",SalAnalysis[[#This Row],[Expected Annual Non-Exempt Regular Pay]]+SalAnalysis[[#This Row],[Expected Annual Non-Exempt Overtime Pay]])</f>
        <v/>
      </c>
      <c r="L56" s="4" t="str">
        <f>IF(SalAnalysis[[#This Row],[Employee]]="","",SalAnalysis[[#This Row],[Annual Salary]]-SalAnalysis[[#This Row],[Expected Annual Non-Exempt Regular Pay]])</f>
        <v/>
      </c>
      <c r="M56" s="5" t="str">
        <f>IF(SalAnalysis[[#This Row],[Employee]]="","",SalAnalysis[[#This Row],[Minimum Exempt Salary]]-SalAnalysis[[#This Row],[Annual Salary]])</f>
        <v/>
      </c>
      <c r="N56" s="5" t="str">
        <f>Decisions[[#This Row],[Chosen Cost]]</f>
        <v/>
      </c>
      <c r="O56" s="5" t="str">
        <f>IF(SalAnalysis[[#This Row],[Employee]]="","",SalAnalysis[[#This Row],[New Pay]]-SalAnalysis[[#This Row],[Annual Salary]])</f>
        <v/>
      </c>
      <c r="P56" s="10" t="str">
        <f>IF(Decisions[[#This Row],[2021 FLSA Status]]=SalAnalysis[[#Headers],[Exempt at Threshold]],1,"")</f>
        <v/>
      </c>
      <c r="Q56" s="10" t="str">
        <f>IF(Decisions[[#This Row],[2021 FLSA Status]]=SalAnalysis[[#Headers],[Non-Exempt with OT]],1,"")</f>
        <v/>
      </c>
      <c r="R56" s="10" t="str">
        <f>IF(Decisions[[#This Row],[2021 FLSA Status]]=SalAnalysis[[#Headers],[Non-Exempt 40-hours]],1,"")</f>
        <v/>
      </c>
      <c r="S56" s="10" t="str">
        <f>IF(SalAnalysis[[#This Row],[Exempt at Threshold]]=1,"Exempt at Threshold",IF(SalAnalysis[[#This Row],[Non-Exempt with OT]]=1,"Non-Exempt with OT",IF(SalAnalysis[[#This Row],[Non-Exempt 40-hours]]=1,"Non-Exempt 40-hours","")))</f>
        <v/>
      </c>
    </row>
    <row r="57" spans="1:19" x14ac:dyDescent="0.25">
      <c r="A57" t="str">
        <f>IF(EESalData[[#This Row],[Employee]]="","",EESalData[[#This Row],[Employee]])</f>
        <v/>
      </c>
      <c r="B57" s="5" t="str">
        <f>IF(EESalData[[#This Row],[Current Annual Base Salary]]="","",EESalData[[#This Row],[Current Annual Base Salary]])</f>
        <v/>
      </c>
      <c r="C57" s="4" t="str">
        <f>IF(SalAnalysis[[#This Row],[Annual Salary]]="","",SalAnalysis[[#This Row],[Annual Salary]]/52)</f>
        <v/>
      </c>
      <c r="D57" s="4" t="str">
        <f>IF(SalAnalysis[[#This Row],[Annual Salary]]="","",SalAnalysis[[#This Row],[Weekly Pay]]/(40+SalAnalysis[[#This Row],[Weekly Overtime Hours]]))</f>
        <v/>
      </c>
      <c r="E57" t="str">
        <f>IF(EESalData[[#This Row],[Estimate Hours Worked Per Week Over 40]]="","",EESalData[[#This Row],[Estimate Hours Worked Per Week Over 40]])</f>
        <v/>
      </c>
      <c r="F57" t="str">
        <f>IF(SalAnalysis[[#This Row],[Weekly Overtime Hours]]="","",52*SalAnalysis[[#This Row],[Weekly Overtime Hours]])</f>
        <v/>
      </c>
      <c r="G57" s="4" t="str">
        <f>IF(SalAnalysis[[#This Row],[Regular Hr Rate]]="","",SalAnalysis[[#This Row],[Regular Hr Rate]]*1.5)</f>
        <v/>
      </c>
      <c r="H57" s="4" t="str">
        <f>IF(SalAnalysis[[#This Row],[Employee]]="","",'Data Input'!$E$3)</f>
        <v/>
      </c>
      <c r="I57" s="4" t="str">
        <f>IF(SalAnalysis[[#This Row],[Employee]]="","",(2080*SalAnalysis[[#This Row],[Regular Hr Rate]]))</f>
        <v/>
      </c>
      <c r="J57" s="4" t="str">
        <f>IF(SalAnalysis[[#This Row],[Employee]]="","",(SalAnalysis[[#This Row],[Annual Overtime Hours]]*SalAnalysis[[#This Row],[Overtime Rate]]))</f>
        <v/>
      </c>
      <c r="K57" s="4" t="str">
        <f>IF(SalAnalysis[[#This Row],[Employee]]="","",SalAnalysis[[#This Row],[Expected Annual Non-Exempt Regular Pay]]+SalAnalysis[[#This Row],[Expected Annual Non-Exempt Overtime Pay]])</f>
        <v/>
      </c>
      <c r="L57" s="4" t="str">
        <f>IF(SalAnalysis[[#This Row],[Employee]]="","",SalAnalysis[[#This Row],[Annual Salary]]-SalAnalysis[[#This Row],[Expected Annual Non-Exempt Regular Pay]])</f>
        <v/>
      </c>
      <c r="M57" s="5" t="str">
        <f>IF(SalAnalysis[[#This Row],[Employee]]="","",SalAnalysis[[#This Row],[Minimum Exempt Salary]]-SalAnalysis[[#This Row],[Annual Salary]])</f>
        <v/>
      </c>
      <c r="N57" s="5" t="str">
        <f>Decisions[[#This Row],[Chosen Cost]]</f>
        <v/>
      </c>
      <c r="O57" s="5" t="str">
        <f>IF(SalAnalysis[[#This Row],[Employee]]="","",SalAnalysis[[#This Row],[New Pay]]-SalAnalysis[[#This Row],[Annual Salary]])</f>
        <v/>
      </c>
      <c r="P57" s="10" t="str">
        <f>IF(Decisions[[#This Row],[2021 FLSA Status]]=SalAnalysis[[#Headers],[Exempt at Threshold]],1,"")</f>
        <v/>
      </c>
      <c r="Q57" s="10" t="str">
        <f>IF(Decisions[[#This Row],[2021 FLSA Status]]=SalAnalysis[[#Headers],[Non-Exempt with OT]],1,"")</f>
        <v/>
      </c>
      <c r="R57" s="10" t="str">
        <f>IF(Decisions[[#This Row],[2021 FLSA Status]]=SalAnalysis[[#Headers],[Non-Exempt 40-hours]],1,"")</f>
        <v/>
      </c>
      <c r="S57" s="10" t="str">
        <f>IF(SalAnalysis[[#This Row],[Exempt at Threshold]]=1,"Exempt at Threshold",IF(SalAnalysis[[#This Row],[Non-Exempt with OT]]=1,"Non-Exempt with OT",IF(SalAnalysis[[#This Row],[Non-Exempt 40-hours]]=1,"Non-Exempt 40-hours","")))</f>
        <v/>
      </c>
    </row>
    <row r="58" spans="1:19" x14ac:dyDescent="0.25">
      <c r="A58" t="str">
        <f>IF(EESalData[[#This Row],[Employee]]="","",EESalData[[#This Row],[Employee]])</f>
        <v/>
      </c>
      <c r="B58" s="5" t="str">
        <f>IF(EESalData[[#This Row],[Current Annual Base Salary]]="","",EESalData[[#This Row],[Current Annual Base Salary]])</f>
        <v/>
      </c>
      <c r="C58" s="4" t="str">
        <f>IF(SalAnalysis[[#This Row],[Annual Salary]]="","",SalAnalysis[[#This Row],[Annual Salary]]/52)</f>
        <v/>
      </c>
      <c r="D58" s="4" t="str">
        <f>IF(SalAnalysis[[#This Row],[Annual Salary]]="","",SalAnalysis[[#This Row],[Weekly Pay]]/(40+SalAnalysis[[#This Row],[Weekly Overtime Hours]]))</f>
        <v/>
      </c>
      <c r="E58" t="str">
        <f>IF(EESalData[[#This Row],[Estimate Hours Worked Per Week Over 40]]="","",EESalData[[#This Row],[Estimate Hours Worked Per Week Over 40]])</f>
        <v/>
      </c>
      <c r="F58" t="str">
        <f>IF(SalAnalysis[[#This Row],[Weekly Overtime Hours]]="","",52*SalAnalysis[[#This Row],[Weekly Overtime Hours]])</f>
        <v/>
      </c>
      <c r="G58" s="4" t="str">
        <f>IF(SalAnalysis[[#This Row],[Regular Hr Rate]]="","",SalAnalysis[[#This Row],[Regular Hr Rate]]*1.5)</f>
        <v/>
      </c>
      <c r="H58" s="4" t="str">
        <f>IF(SalAnalysis[[#This Row],[Employee]]="","",'Data Input'!$E$3)</f>
        <v/>
      </c>
      <c r="I58" s="4" t="str">
        <f>IF(SalAnalysis[[#This Row],[Employee]]="","",(2080*SalAnalysis[[#This Row],[Regular Hr Rate]]))</f>
        <v/>
      </c>
      <c r="J58" s="4" t="str">
        <f>IF(SalAnalysis[[#This Row],[Employee]]="","",(SalAnalysis[[#This Row],[Annual Overtime Hours]]*SalAnalysis[[#This Row],[Overtime Rate]]))</f>
        <v/>
      </c>
      <c r="K58" s="4" t="str">
        <f>IF(SalAnalysis[[#This Row],[Employee]]="","",SalAnalysis[[#This Row],[Expected Annual Non-Exempt Regular Pay]]+SalAnalysis[[#This Row],[Expected Annual Non-Exempt Overtime Pay]])</f>
        <v/>
      </c>
      <c r="L58" s="4" t="str">
        <f>IF(SalAnalysis[[#This Row],[Employee]]="","",SalAnalysis[[#This Row],[Annual Salary]]-SalAnalysis[[#This Row],[Expected Annual Non-Exempt Regular Pay]])</f>
        <v/>
      </c>
      <c r="M58" s="5" t="str">
        <f>IF(SalAnalysis[[#This Row],[Employee]]="","",SalAnalysis[[#This Row],[Minimum Exempt Salary]]-SalAnalysis[[#This Row],[Annual Salary]])</f>
        <v/>
      </c>
      <c r="N58" s="5" t="str">
        <f>Decisions[[#This Row],[Chosen Cost]]</f>
        <v/>
      </c>
      <c r="O58" s="5" t="str">
        <f>IF(SalAnalysis[[#This Row],[Employee]]="","",SalAnalysis[[#This Row],[New Pay]]-SalAnalysis[[#This Row],[Annual Salary]])</f>
        <v/>
      </c>
      <c r="P58" s="10" t="str">
        <f>IF(Decisions[[#This Row],[2021 FLSA Status]]=SalAnalysis[[#Headers],[Exempt at Threshold]],1,"")</f>
        <v/>
      </c>
      <c r="Q58" s="10" t="str">
        <f>IF(Decisions[[#This Row],[2021 FLSA Status]]=SalAnalysis[[#Headers],[Non-Exempt with OT]],1,"")</f>
        <v/>
      </c>
      <c r="R58" s="10" t="str">
        <f>IF(Decisions[[#This Row],[2021 FLSA Status]]=SalAnalysis[[#Headers],[Non-Exempt 40-hours]],1,"")</f>
        <v/>
      </c>
      <c r="S58" s="10" t="str">
        <f>IF(SalAnalysis[[#This Row],[Exempt at Threshold]]=1,"Exempt at Threshold",IF(SalAnalysis[[#This Row],[Non-Exempt with OT]]=1,"Non-Exempt with OT",IF(SalAnalysis[[#This Row],[Non-Exempt 40-hours]]=1,"Non-Exempt 40-hours","")))</f>
        <v/>
      </c>
    </row>
    <row r="59" spans="1:19" x14ac:dyDescent="0.25">
      <c r="A59" t="str">
        <f>IF(EESalData[[#This Row],[Employee]]="","",EESalData[[#This Row],[Employee]])</f>
        <v/>
      </c>
      <c r="B59" s="5" t="str">
        <f>IF(EESalData[[#This Row],[Current Annual Base Salary]]="","",EESalData[[#This Row],[Current Annual Base Salary]])</f>
        <v/>
      </c>
      <c r="C59" s="4" t="str">
        <f>IF(SalAnalysis[[#This Row],[Annual Salary]]="","",SalAnalysis[[#This Row],[Annual Salary]]/52)</f>
        <v/>
      </c>
      <c r="D59" s="4" t="str">
        <f>IF(SalAnalysis[[#This Row],[Annual Salary]]="","",SalAnalysis[[#This Row],[Weekly Pay]]/(40+SalAnalysis[[#This Row],[Weekly Overtime Hours]]))</f>
        <v/>
      </c>
      <c r="E59" t="str">
        <f>IF(EESalData[[#This Row],[Estimate Hours Worked Per Week Over 40]]="","",EESalData[[#This Row],[Estimate Hours Worked Per Week Over 40]])</f>
        <v/>
      </c>
      <c r="F59" t="str">
        <f>IF(SalAnalysis[[#This Row],[Weekly Overtime Hours]]="","",52*SalAnalysis[[#This Row],[Weekly Overtime Hours]])</f>
        <v/>
      </c>
      <c r="G59" s="4" t="str">
        <f>IF(SalAnalysis[[#This Row],[Regular Hr Rate]]="","",SalAnalysis[[#This Row],[Regular Hr Rate]]*1.5)</f>
        <v/>
      </c>
      <c r="H59" s="4" t="str">
        <f>IF(SalAnalysis[[#This Row],[Employee]]="","",'Data Input'!$E$3)</f>
        <v/>
      </c>
      <c r="I59" s="4" t="str">
        <f>IF(SalAnalysis[[#This Row],[Employee]]="","",(2080*SalAnalysis[[#This Row],[Regular Hr Rate]]))</f>
        <v/>
      </c>
      <c r="J59" s="4" t="str">
        <f>IF(SalAnalysis[[#This Row],[Employee]]="","",(SalAnalysis[[#This Row],[Annual Overtime Hours]]*SalAnalysis[[#This Row],[Overtime Rate]]))</f>
        <v/>
      </c>
      <c r="K59" s="4" t="str">
        <f>IF(SalAnalysis[[#This Row],[Employee]]="","",SalAnalysis[[#This Row],[Expected Annual Non-Exempt Regular Pay]]+SalAnalysis[[#This Row],[Expected Annual Non-Exempt Overtime Pay]])</f>
        <v/>
      </c>
      <c r="L59" s="4" t="str">
        <f>IF(SalAnalysis[[#This Row],[Employee]]="","",SalAnalysis[[#This Row],[Annual Salary]]-SalAnalysis[[#This Row],[Expected Annual Non-Exempt Regular Pay]])</f>
        <v/>
      </c>
      <c r="M59" s="5" t="str">
        <f>IF(SalAnalysis[[#This Row],[Employee]]="","",SalAnalysis[[#This Row],[Minimum Exempt Salary]]-SalAnalysis[[#This Row],[Annual Salary]])</f>
        <v/>
      </c>
      <c r="N59" s="5" t="str">
        <f>Decisions[[#This Row],[Chosen Cost]]</f>
        <v/>
      </c>
      <c r="O59" s="5" t="str">
        <f>IF(SalAnalysis[[#This Row],[Employee]]="","",SalAnalysis[[#This Row],[New Pay]]-SalAnalysis[[#This Row],[Annual Salary]])</f>
        <v/>
      </c>
      <c r="P59" s="10" t="str">
        <f>IF(Decisions[[#This Row],[2021 FLSA Status]]=SalAnalysis[[#Headers],[Exempt at Threshold]],1,"")</f>
        <v/>
      </c>
      <c r="Q59" s="10" t="str">
        <f>IF(Decisions[[#This Row],[2021 FLSA Status]]=SalAnalysis[[#Headers],[Non-Exempt with OT]],1,"")</f>
        <v/>
      </c>
      <c r="R59" s="10" t="str">
        <f>IF(Decisions[[#This Row],[2021 FLSA Status]]=SalAnalysis[[#Headers],[Non-Exempt 40-hours]],1,"")</f>
        <v/>
      </c>
      <c r="S59" s="10" t="str">
        <f>IF(SalAnalysis[[#This Row],[Exempt at Threshold]]=1,"Exempt at Threshold",IF(SalAnalysis[[#This Row],[Non-Exempt with OT]]=1,"Non-Exempt with OT",IF(SalAnalysis[[#This Row],[Non-Exempt 40-hours]]=1,"Non-Exempt 40-hours","")))</f>
        <v/>
      </c>
    </row>
    <row r="60" spans="1:19" x14ac:dyDescent="0.25">
      <c r="A60" t="str">
        <f>IF(EESalData[[#This Row],[Employee]]="","",EESalData[[#This Row],[Employee]])</f>
        <v/>
      </c>
      <c r="B60" s="5" t="str">
        <f>IF(EESalData[[#This Row],[Current Annual Base Salary]]="","",EESalData[[#This Row],[Current Annual Base Salary]])</f>
        <v/>
      </c>
      <c r="C60" s="4" t="str">
        <f>IF(SalAnalysis[[#This Row],[Annual Salary]]="","",SalAnalysis[[#This Row],[Annual Salary]]/52)</f>
        <v/>
      </c>
      <c r="D60" s="4" t="str">
        <f>IF(SalAnalysis[[#This Row],[Annual Salary]]="","",SalAnalysis[[#This Row],[Weekly Pay]]/(40+SalAnalysis[[#This Row],[Weekly Overtime Hours]]))</f>
        <v/>
      </c>
      <c r="E60" t="str">
        <f>IF(EESalData[[#This Row],[Estimate Hours Worked Per Week Over 40]]="","",EESalData[[#This Row],[Estimate Hours Worked Per Week Over 40]])</f>
        <v/>
      </c>
      <c r="F60" t="str">
        <f>IF(SalAnalysis[[#This Row],[Weekly Overtime Hours]]="","",52*SalAnalysis[[#This Row],[Weekly Overtime Hours]])</f>
        <v/>
      </c>
      <c r="G60" s="4" t="str">
        <f>IF(SalAnalysis[[#This Row],[Regular Hr Rate]]="","",SalAnalysis[[#This Row],[Regular Hr Rate]]*1.5)</f>
        <v/>
      </c>
      <c r="H60" s="4" t="str">
        <f>IF(SalAnalysis[[#This Row],[Employee]]="","",'Data Input'!$E$3)</f>
        <v/>
      </c>
      <c r="I60" s="4" t="str">
        <f>IF(SalAnalysis[[#This Row],[Employee]]="","",(2080*SalAnalysis[[#This Row],[Regular Hr Rate]]))</f>
        <v/>
      </c>
      <c r="J60" s="4" t="str">
        <f>IF(SalAnalysis[[#This Row],[Employee]]="","",(SalAnalysis[[#This Row],[Annual Overtime Hours]]*SalAnalysis[[#This Row],[Overtime Rate]]))</f>
        <v/>
      </c>
      <c r="K60" s="4" t="str">
        <f>IF(SalAnalysis[[#This Row],[Employee]]="","",SalAnalysis[[#This Row],[Expected Annual Non-Exempt Regular Pay]]+SalAnalysis[[#This Row],[Expected Annual Non-Exempt Overtime Pay]])</f>
        <v/>
      </c>
      <c r="L60" s="4" t="str">
        <f>IF(SalAnalysis[[#This Row],[Employee]]="","",SalAnalysis[[#This Row],[Annual Salary]]-SalAnalysis[[#This Row],[Expected Annual Non-Exempt Regular Pay]])</f>
        <v/>
      </c>
      <c r="M60" s="5" t="str">
        <f>IF(SalAnalysis[[#This Row],[Employee]]="","",SalAnalysis[[#This Row],[Minimum Exempt Salary]]-SalAnalysis[[#This Row],[Annual Salary]])</f>
        <v/>
      </c>
      <c r="N60" s="5" t="str">
        <f>Decisions[[#This Row],[Chosen Cost]]</f>
        <v/>
      </c>
      <c r="O60" s="5" t="str">
        <f>IF(SalAnalysis[[#This Row],[Employee]]="","",SalAnalysis[[#This Row],[New Pay]]-SalAnalysis[[#This Row],[Annual Salary]])</f>
        <v/>
      </c>
      <c r="P60" s="10" t="str">
        <f>IF(Decisions[[#This Row],[2021 FLSA Status]]=SalAnalysis[[#Headers],[Exempt at Threshold]],1,"")</f>
        <v/>
      </c>
      <c r="Q60" s="10" t="str">
        <f>IF(Decisions[[#This Row],[2021 FLSA Status]]=SalAnalysis[[#Headers],[Non-Exempt with OT]],1,"")</f>
        <v/>
      </c>
      <c r="R60" s="10" t="str">
        <f>IF(Decisions[[#This Row],[2021 FLSA Status]]=SalAnalysis[[#Headers],[Non-Exempt 40-hours]],1,"")</f>
        <v/>
      </c>
      <c r="S60" s="10" t="str">
        <f>IF(SalAnalysis[[#This Row],[Exempt at Threshold]]=1,"Exempt at Threshold",IF(SalAnalysis[[#This Row],[Non-Exempt with OT]]=1,"Non-Exempt with OT",IF(SalAnalysis[[#This Row],[Non-Exempt 40-hours]]=1,"Non-Exempt 40-hours","")))</f>
        <v/>
      </c>
    </row>
    <row r="61" spans="1:19" x14ac:dyDescent="0.25">
      <c r="A61" t="str">
        <f>IF(EESalData[[#This Row],[Employee]]="","",EESalData[[#This Row],[Employee]])</f>
        <v/>
      </c>
      <c r="B61" s="5" t="str">
        <f>IF(EESalData[[#This Row],[Current Annual Base Salary]]="","",EESalData[[#This Row],[Current Annual Base Salary]])</f>
        <v/>
      </c>
      <c r="C61" s="4" t="str">
        <f>IF(SalAnalysis[[#This Row],[Annual Salary]]="","",SalAnalysis[[#This Row],[Annual Salary]]/52)</f>
        <v/>
      </c>
      <c r="D61" s="4" t="str">
        <f>IF(SalAnalysis[[#This Row],[Annual Salary]]="","",SalAnalysis[[#This Row],[Weekly Pay]]/(40+SalAnalysis[[#This Row],[Weekly Overtime Hours]]))</f>
        <v/>
      </c>
      <c r="E61" t="str">
        <f>IF(EESalData[[#This Row],[Estimate Hours Worked Per Week Over 40]]="","",EESalData[[#This Row],[Estimate Hours Worked Per Week Over 40]])</f>
        <v/>
      </c>
      <c r="F61" t="str">
        <f>IF(SalAnalysis[[#This Row],[Weekly Overtime Hours]]="","",52*SalAnalysis[[#This Row],[Weekly Overtime Hours]])</f>
        <v/>
      </c>
      <c r="G61" s="4" t="str">
        <f>IF(SalAnalysis[[#This Row],[Regular Hr Rate]]="","",SalAnalysis[[#This Row],[Regular Hr Rate]]*1.5)</f>
        <v/>
      </c>
      <c r="H61" s="4" t="str">
        <f>IF(SalAnalysis[[#This Row],[Employee]]="","",'Data Input'!$E$3)</f>
        <v/>
      </c>
      <c r="I61" s="4" t="str">
        <f>IF(SalAnalysis[[#This Row],[Employee]]="","",(2080*SalAnalysis[[#This Row],[Regular Hr Rate]]))</f>
        <v/>
      </c>
      <c r="J61" s="4" t="str">
        <f>IF(SalAnalysis[[#This Row],[Employee]]="","",(SalAnalysis[[#This Row],[Annual Overtime Hours]]*SalAnalysis[[#This Row],[Overtime Rate]]))</f>
        <v/>
      </c>
      <c r="K61" s="4" t="str">
        <f>IF(SalAnalysis[[#This Row],[Employee]]="","",SalAnalysis[[#This Row],[Expected Annual Non-Exempt Regular Pay]]+SalAnalysis[[#This Row],[Expected Annual Non-Exempt Overtime Pay]])</f>
        <v/>
      </c>
      <c r="L61" s="4" t="str">
        <f>IF(SalAnalysis[[#This Row],[Employee]]="","",SalAnalysis[[#This Row],[Annual Salary]]-SalAnalysis[[#This Row],[Expected Annual Non-Exempt Regular Pay]])</f>
        <v/>
      </c>
      <c r="M61" s="5" t="str">
        <f>IF(SalAnalysis[[#This Row],[Employee]]="","",SalAnalysis[[#This Row],[Minimum Exempt Salary]]-SalAnalysis[[#This Row],[Annual Salary]])</f>
        <v/>
      </c>
      <c r="N61" s="5" t="str">
        <f>Decisions[[#This Row],[Chosen Cost]]</f>
        <v/>
      </c>
      <c r="O61" s="5" t="str">
        <f>IF(SalAnalysis[[#This Row],[Employee]]="","",SalAnalysis[[#This Row],[New Pay]]-SalAnalysis[[#This Row],[Annual Salary]])</f>
        <v/>
      </c>
      <c r="P61" s="10" t="str">
        <f>IF(Decisions[[#This Row],[2021 FLSA Status]]=SalAnalysis[[#Headers],[Exempt at Threshold]],1,"")</f>
        <v/>
      </c>
      <c r="Q61" s="10" t="str">
        <f>IF(Decisions[[#This Row],[2021 FLSA Status]]=SalAnalysis[[#Headers],[Non-Exempt with OT]],1,"")</f>
        <v/>
      </c>
      <c r="R61" s="10" t="str">
        <f>IF(Decisions[[#This Row],[2021 FLSA Status]]=SalAnalysis[[#Headers],[Non-Exempt 40-hours]],1,"")</f>
        <v/>
      </c>
      <c r="S61" s="10" t="str">
        <f>IF(SalAnalysis[[#This Row],[Exempt at Threshold]]=1,"Exempt at Threshold",IF(SalAnalysis[[#This Row],[Non-Exempt with OT]]=1,"Non-Exempt with OT",IF(SalAnalysis[[#This Row],[Non-Exempt 40-hours]]=1,"Non-Exempt 40-hours","")))</f>
        <v/>
      </c>
    </row>
    <row r="62" spans="1:19" x14ac:dyDescent="0.25">
      <c r="A62" t="str">
        <f>IF(EESalData[[#This Row],[Employee]]="","",EESalData[[#This Row],[Employee]])</f>
        <v/>
      </c>
      <c r="B62" s="5" t="str">
        <f>IF(EESalData[[#This Row],[Current Annual Base Salary]]="","",EESalData[[#This Row],[Current Annual Base Salary]])</f>
        <v/>
      </c>
      <c r="C62" s="4" t="str">
        <f>IF(SalAnalysis[[#This Row],[Annual Salary]]="","",SalAnalysis[[#This Row],[Annual Salary]]/52)</f>
        <v/>
      </c>
      <c r="D62" s="4" t="str">
        <f>IF(SalAnalysis[[#This Row],[Annual Salary]]="","",SalAnalysis[[#This Row],[Weekly Pay]]/(40+SalAnalysis[[#This Row],[Weekly Overtime Hours]]))</f>
        <v/>
      </c>
      <c r="E62" t="str">
        <f>IF(EESalData[[#This Row],[Estimate Hours Worked Per Week Over 40]]="","",EESalData[[#This Row],[Estimate Hours Worked Per Week Over 40]])</f>
        <v/>
      </c>
      <c r="F62" t="str">
        <f>IF(SalAnalysis[[#This Row],[Weekly Overtime Hours]]="","",52*SalAnalysis[[#This Row],[Weekly Overtime Hours]])</f>
        <v/>
      </c>
      <c r="G62" s="4" t="str">
        <f>IF(SalAnalysis[[#This Row],[Regular Hr Rate]]="","",SalAnalysis[[#This Row],[Regular Hr Rate]]*1.5)</f>
        <v/>
      </c>
      <c r="H62" s="4" t="str">
        <f>IF(SalAnalysis[[#This Row],[Employee]]="","",'Data Input'!$E$3)</f>
        <v/>
      </c>
      <c r="I62" s="4" t="str">
        <f>IF(SalAnalysis[[#This Row],[Employee]]="","",(2080*SalAnalysis[[#This Row],[Regular Hr Rate]]))</f>
        <v/>
      </c>
      <c r="J62" s="4" t="str">
        <f>IF(SalAnalysis[[#This Row],[Employee]]="","",(SalAnalysis[[#This Row],[Annual Overtime Hours]]*SalAnalysis[[#This Row],[Overtime Rate]]))</f>
        <v/>
      </c>
      <c r="K62" s="4" t="str">
        <f>IF(SalAnalysis[[#This Row],[Employee]]="","",SalAnalysis[[#This Row],[Expected Annual Non-Exempt Regular Pay]]+SalAnalysis[[#This Row],[Expected Annual Non-Exempt Overtime Pay]])</f>
        <v/>
      </c>
      <c r="L62" s="4" t="str">
        <f>IF(SalAnalysis[[#This Row],[Employee]]="","",SalAnalysis[[#This Row],[Annual Salary]]-SalAnalysis[[#This Row],[Expected Annual Non-Exempt Regular Pay]])</f>
        <v/>
      </c>
      <c r="M62" s="5" t="str">
        <f>IF(SalAnalysis[[#This Row],[Employee]]="","",SalAnalysis[[#This Row],[Minimum Exempt Salary]]-SalAnalysis[[#This Row],[Annual Salary]])</f>
        <v/>
      </c>
      <c r="N62" s="5" t="str">
        <f>Decisions[[#This Row],[Chosen Cost]]</f>
        <v/>
      </c>
      <c r="O62" s="5" t="str">
        <f>IF(SalAnalysis[[#This Row],[Employee]]="","",SalAnalysis[[#This Row],[New Pay]]-SalAnalysis[[#This Row],[Annual Salary]])</f>
        <v/>
      </c>
      <c r="P62" s="10" t="str">
        <f>IF(Decisions[[#This Row],[2021 FLSA Status]]=SalAnalysis[[#Headers],[Exempt at Threshold]],1,"")</f>
        <v/>
      </c>
      <c r="Q62" s="10" t="str">
        <f>IF(Decisions[[#This Row],[2021 FLSA Status]]=SalAnalysis[[#Headers],[Non-Exempt with OT]],1,"")</f>
        <v/>
      </c>
      <c r="R62" s="10" t="str">
        <f>IF(Decisions[[#This Row],[2021 FLSA Status]]=SalAnalysis[[#Headers],[Non-Exempt 40-hours]],1,"")</f>
        <v/>
      </c>
      <c r="S62" s="10" t="str">
        <f>IF(SalAnalysis[[#This Row],[Exempt at Threshold]]=1,"Exempt at Threshold",IF(SalAnalysis[[#This Row],[Non-Exempt with OT]]=1,"Non-Exempt with OT",IF(SalAnalysis[[#This Row],[Non-Exempt 40-hours]]=1,"Non-Exempt 40-hours","")))</f>
        <v/>
      </c>
    </row>
    <row r="63" spans="1:19" x14ac:dyDescent="0.25">
      <c r="A63" t="str">
        <f>IF(EESalData[[#This Row],[Employee]]="","",EESalData[[#This Row],[Employee]])</f>
        <v/>
      </c>
      <c r="B63" s="5" t="str">
        <f>IF(EESalData[[#This Row],[Current Annual Base Salary]]="","",EESalData[[#This Row],[Current Annual Base Salary]])</f>
        <v/>
      </c>
      <c r="C63" s="4" t="str">
        <f>IF(SalAnalysis[[#This Row],[Annual Salary]]="","",SalAnalysis[[#This Row],[Annual Salary]]/52)</f>
        <v/>
      </c>
      <c r="D63" s="4" t="str">
        <f>IF(SalAnalysis[[#This Row],[Annual Salary]]="","",SalAnalysis[[#This Row],[Weekly Pay]]/(40+SalAnalysis[[#This Row],[Weekly Overtime Hours]]))</f>
        <v/>
      </c>
      <c r="E63" t="str">
        <f>IF(EESalData[[#This Row],[Estimate Hours Worked Per Week Over 40]]="","",EESalData[[#This Row],[Estimate Hours Worked Per Week Over 40]])</f>
        <v/>
      </c>
      <c r="F63" t="str">
        <f>IF(SalAnalysis[[#This Row],[Weekly Overtime Hours]]="","",52*SalAnalysis[[#This Row],[Weekly Overtime Hours]])</f>
        <v/>
      </c>
      <c r="G63" s="4" t="str">
        <f>IF(SalAnalysis[[#This Row],[Regular Hr Rate]]="","",SalAnalysis[[#This Row],[Regular Hr Rate]]*1.5)</f>
        <v/>
      </c>
      <c r="H63" s="4" t="str">
        <f>IF(SalAnalysis[[#This Row],[Employee]]="","",'Data Input'!$E$3)</f>
        <v/>
      </c>
      <c r="I63" s="4" t="str">
        <f>IF(SalAnalysis[[#This Row],[Employee]]="","",(2080*SalAnalysis[[#This Row],[Regular Hr Rate]]))</f>
        <v/>
      </c>
      <c r="J63" s="4" t="str">
        <f>IF(SalAnalysis[[#This Row],[Employee]]="","",(SalAnalysis[[#This Row],[Annual Overtime Hours]]*SalAnalysis[[#This Row],[Overtime Rate]]))</f>
        <v/>
      </c>
      <c r="K63" s="4" t="str">
        <f>IF(SalAnalysis[[#This Row],[Employee]]="","",SalAnalysis[[#This Row],[Expected Annual Non-Exempt Regular Pay]]+SalAnalysis[[#This Row],[Expected Annual Non-Exempt Overtime Pay]])</f>
        <v/>
      </c>
      <c r="L63" s="4" t="str">
        <f>IF(SalAnalysis[[#This Row],[Employee]]="","",SalAnalysis[[#This Row],[Annual Salary]]-SalAnalysis[[#This Row],[Expected Annual Non-Exempt Regular Pay]])</f>
        <v/>
      </c>
      <c r="M63" s="5" t="str">
        <f>IF(SalAnalysis[[#This Row],[Employee]]="","",SalAnalysis[[#This Row],[Minimum Exempt Salary]]-SalAnalysis[[#This Row],[Annual Salary]])</f>
        <v/>
      </c>
      <c r="N63" s="5" t="str">
        <f>Decisions[[#This Row],[Chosen Cost]]</f>
        <v/>
      </c>
      <c r="O63" s="5" t="str">
        <f>IF(SalAnalysis[[#This Row],[Employee]]="","",SalAnalysis[[#This Row],[New Pay]]-SalAnalysis[[#This Row],[Annual Salary]])</f>
        <v/>
      </c>
      <c r="P63" s="10" t="str">
        <f>IF(Decisions[[#This Row],[2021 FLSA Status]]=SalAnalysis[[#Headers],[Exempt at Threshold]],1,"")</f>
        <v/>
      </c>
      <c r="Q63" s="10" t="str">
        <f>IF(Decisions[[#This Row],[2021 FLSA Status]]=SalAnalysis[[#Headers],[Non-Exempt with OT]],1,"")</f>
        <v/>
      </c>
      <c r="R63" s="10" t="str">
        <f>IF(Decisions[[#This Row],[2021 FLSA Status]]=SalAnalysis[[#Headers],[Non-Exempt 40-hours]],1,"")</f>
        <v/>
      </c>
      <c r="S63" s="10" t="str">
        <f>IF(SalAnalysis[[#This Row],[Exempt at Threshold]]=1,"Exempt at Threshold",IF(SalAnalysis[[#This Row],[Non-Exempt with OT]]=1,"Non-Exempt with OT",IF(SalAnalysis[[#This Row],[Non-Exempt 40-hours]]=1,"Non-Exempt 40-hours","")))</f>
        <v/>
      </c>
    </row>
    <row r="64" spans="1:19" x14ac:dyDescent="0.25">
      <c r="A64" t="str">
        <f>IF(EESalData[[#This Row],[Employee]]="","",EESalData[[#This Row],[Employee]])</f>
        <v/>
      </c>
      <c r="B64" s="5" t="str">
        <f>IF(EESalData[[#This Row],[Current Annual Base Salary]]="","",EESalData[[#This Row],[Current Annual Base Salary]])</f>
        <v/>
      </c>
      <c r="C64" s="4" t="str">
        <f>IF(SalAnalysis[[#This Row],[Annual Salary]]="","",SalAnalysis[[#This Row],[Annual Salary]]/52)</f>
        <v/>
      </c>
      <c r="D64" s="4" t="str">
        <f>IF(SalAnalysis[[#This Row],[Annual Salary]]="","",SalAnalysis[[#This Row],[Weekly Pay]]/(40+SalAnalysis[[#This Row],[Weekly Overtime Hours]]))</f>
        <v/>
      </c>
      <c r="E64" t="str">
        <f>IF(EESalData[[#This Row],[Estimate Hours Worked Per Week Over 40]]="","",EESalData[[#This Row],[Estimate Hours Worked Per Week Over 40]])</f>
        <v/>
      </c>
      <c r="F64" t="str">
        <f>IF(SalAnalysis[[#This Row],[Weekly Overtime Hours]]="","",52*SalAnalysis[[#This Row],[Weekly Overtime Hours]])</f>
        <v/>
      </c>
      <c r="G64" s="4" t="str">
        <f>IF(SalAnalysis[[#This Row],[Regular Hr Rate]]="","",SalAnalysis[[#This Row],[Regular Hr Rate]]*1.5)</f>
        <v/>
      </c>
      <c r="H64" s="4" t="str">
        <f>IF(SalAnalysis[[#This Row],[Employee]]="","",'Data Input'!$E$3)</f>
        <v/>
      </c>
      <c r="I64" s="4" t="str">
        <f>IF(SalAnalysis[[#This Row],[Employee]]="","",(2080*SalAnalysis[[#This Row],[Regular Hr Rate]]))</f>
        <v/>
      </c>
      <c r="J64" s="4" t="str">
        <f>IF(SalAnalysis[[#This Row],[Employee]]="","",(SalAnalysis[[#This Row],[Annual Overtime Hours]]*SalAnalysis[[#This Row],[Overtime Rate]]))</f>
        <v/>
      </c>
      <c r="K64" s="4" t="str">
        <f>IF(SalAnalysis[[#This Row],[Employee]]="","",SalAnalysis[[#This Row],[Expected Annual Non-Exempt Regular Pay]]+SalAnalysis[[#This Row],[Expected Annual Non-Exempt Overtime Pay]])</f>
        <v/>
      </c>
      <c r="L64" s="4" t="str">
        <f>IF(SalAnalysis[[#This Row],[Employee]]="","",SalAnalysis[[#This Row],[Annual Salary]]-SalAnalysis[[#This Row],[Expected Annual Non-Exempt Regular Pay]])</f>
        <v/>
      </c>
      <c r="M64" s="5" t="str">
        <f>IF(SalAnalysis[[#This Row],[Employee]]="","",SalAnalysis[[#This Row],[Minimum Exempt Salary]]-SalAnalysis[[#This Row],[Annual Salary]])</f>
        <v/>
      </c>
      <c r="N64" s="5" t="str">
        <f>Decisions[[#This Row],[Chosen Cost]]</f>
        <v/>
      </c>
      <c r="O64" s="5" t="str">
        <f>IF(SalAnalysis[[#This Row],[Employee]]="","",SalAnalysis[[#This Row],[New Pay]]-SalAnalysis[[#This Row],[Annual Salary]])</f>
        <v/>
      </c>
      <c r="P64" s="10" t="str">
        <f>IF(Decisions[[#This Row],[2021 FLSA Status]]=SalAnalysis[[#Headers],[Exempt at Threshold]],1,"")</f>
        <v/>
      </c>
      <c r="Q64" s="10" t="str">
        <f>IF(Decisions[[#This Row],[2021 FLSA Status]]=SalAnalysis[[#Headers],[Non-Exempt with OT]],1,"")</f>
        <v/>
      </c>
      <c r="R64" s="10" t="str">
        <f>IF(Decisions[[#This Row],[2021 FLSA Status]]=SalAnalysis[[#Headers],[Non-Exempt 40-hours]],1,"")</f>
        <v/>
      </c>
      <c r="S64" s="10" t="str">
        <f>IF(SalAnalysis[[#This Row],[Exempt at Threshold]]=1,"Exempt at Threshold",IF(SalAnalysis[[#This Row],[Non-Exempt with OT]]=1,"Non-Exempt with OT",IF(SalAnalysis[[#This Row],[Non-Exempt 40-hours]]=1,"Non-Exempt 40-hours","")))</f>
        <v/>
      </c>
    </row>
    <row r="65" spans="1:19" x14ac:dyDescent="0.25">
      <c r="A65" t="str">
        <f>IF(EESalData[[#This Row],[Employee]]="","",EESalData[[#This Row],[Employee]])</f>
        <v/>
      </c>
      <c r="B65" s="5" t="str">
        <f>IF(EESalData[[#This Row],[Current Annual Base Salary]]="","",EESalData[[#This Row],[Current Annual Base Salary]])</f>
        <v/>
      </c>
      <c r="C65" s="4" t="str">
        <f>IF(SalAnalysis[[#This Row],[Annual Salary]]="","",SalAnalysis[[#This Row],[Annual Salary]]/52)</f>
        <v/>
      </c>
      <c r="D65" s="4" t="str">
        <f>IF(SalAnalysis[[#This Row],[Annual Salary]]="","",SalAnalysis[[#This Row],[Weekly Pay]]/(40+SalAnalysis[[#This Row],[Weekly Overtime Hours]]))</f>
        <v/>
      </c>
      <c r="E65" t="str">
        <f>IF(EESalData[[#This Row],[Estimate Hours Worked Per Week Over 40]]="","",EESalData[[#This Row],[Estimate Hours Worked Per Week Over 40]])</f>
        <v/>
      </c>
      <c r="F65" t="str">
        <f>IF(SalAnalysis[[#This Row],[Weekly Overtime Hours]]="","",52*SalAnalysis[[#This Row],[Weekly Overtime Hours]])</f>
        <v/>
      </c>
      <c r="G65" s="4" t="str">
        <f>IF(SalAnalysis[[#This Row],[Regular Hr Rate]]="","",SalAnalysis[[#This Row],[Regular Hr Rate]]*1.5)</f>
        <v/>
      </c>
      <c r="H65" s="4" t="str">
        <f>IF(SalAnalysis[[#This Row],[Employee]]="","",'Data Input'!$E$3)</f>
        <v/>
      </c>
      <c r="I65" s="4" t="str">
        <f>IF(SalAnalysis[[#This Row],[Employee]]="","",(2080*SalAnalysis[[#This Row],[Regular Hr Rate]]))</f>
        <v/>
      </c>
      <c r="J65" s="4" t="str">
        <f>IF(SalAnalysis[[#This Row],[Employee]]="","",(SalAnalysis[[#This Row],[Annual Overtime Hours]]*SalAnalysis[[#This Row],[Overtime Rate]]))</f>
        <v/>
      </c>
      <c r="K65" s="4" t="str">
        <f>IF(SalAnalysis[[#This Row],[Employee]]="","",SalAnalysis[[#This Row],[Expected Annual Non-Exempt Regular Pay]]+SalAnalysis[[#This Row],[Expected Annual Non-Exempt Overtime Pay]])</f>
        <v/>
      </c>
      <c r="L65" s="4" t="str">
        <f>IF(SalAnalysis[[#This Row],[Employee]]="","",SalAnalysis[[#This Row],[Annual Salary]]-SalAnalysis[[#This Row],[Expected Annual Non-Exempt Regular Pay]])</f>
        <v/>
      </c>
      <c r="M65" s="5" t="str">
        <f>IF(SalAnalysis[[#This Row],[Employee]]="","",SalAnalysis[[#This Row],[Minimum Exempt Salary]]-SalAnalysis[[#This Row],[Annual Salary]])</f>
        <v/>
      </c>
      <c r="N65" s="5" t="str">
        <f>Decisions[[#This Row],[Chosen Cost]]</f>
        <v/>
      </c>
      <c r="O65" s="5" t="str">
        <f>IF(SalAnalysis[[#This Row],[Employee]]="","",SalAnalysis[[#This Row],[New Pay]]-SalAnalysis[[#This Row],[Annual Salary]])</f>
        <v/>
      </c>
      <c r="P65" s="10" t="str">
        <f>IF(Decisions[[#This Row],[2021 FLSA Status]]=SalAnalysis[[#Headers],[Exempt at Threshold]],1,"")</f>
        <v/>
      </c>
      <c r="Q65" s="10" t="str">
        <f>IF(Decisions[[#This Row],[2021 FLSA Status]]=SalAnalysis[[#Headers],[Non-Exempt with OT]],1,"")</f>
        <v/>
      </c>
      <c r="R65" s="10" t="str">
        <f>IF(Decisions[[#This Row],[2021 FLSA Status]]=SalAnalysis[[#Headers],[Non-Exempt 40-hours]],1,"")</f>
        <v/>
      </c>
      <c r="S65" s="10" t="str">
        <f>IF(SalAnalysis[[#This Row],[Exempt at Threshold]]=1,"Exempt at Threshold",IF(SalAnalysis[[#This Row],[Non-Exempt with OT]]=1,"Non-Exempt with OT",IF(SalAnalysis[[#This Row],[Non-Exempt 40-hours]]=1,"Non-Exempt 40-hours","")))</f>
        <v/>
      </c>
    </row>
    <row r="66" spans="1:19" x14ac:dyDescent="0.25">
      <c r="A66" t="str">
        <f>IF(EESalData[[#This Row],[Employee]]="","",EESalData[[#This Row],[Employee]])</f>
        <v/>
      </c>
      <c r="B66" s="5" t="str">
        <f>IF(EESalData[[#This Row],[Current Annual Base Salary]]="","",EESalData[[#This Row],[Current Annual Base Salary]])</f>
        <v/>
      </c>
      <c r="C66" s="4" t="str">
        <f>IF(SalAnalysis[[#This Row],[Annual Salary]]="","",SalAnalysis[[#This Row],[Annual Salary]]/52)</f>
        <v/>
      </c>
      <c r="D66" s="4" t="str">
        <f>IF(SalAnalysis[[#This Row],[Annual Salary]]="","",SalAnalysis[[#This Row],[Weekly Pay]]/(40+SalAnalysis[[#This Row],[Weekly Overtime Hours]]))</f>
        <v/>
      </c>
      <c r="E66" t="str">
        <f>IF(EESalData[[#This Row],[Estimate Hours Worked Per Week Over 40]]="","",EESalData[[#This Row],[Estimate Hours Worked Per Week Over 40]])</f>
        <v/>
      </c>
      <c r="F66" t="str">
        <f>IF(SalAnalysis[[#This Row],[Weekly Overtime Hours]]="","",52*SalAnalysis[[#This Row],[Weekly Overtime Hours]])</f>
        <v/>
      </c>
      <c r="G66" s="4" t="str">
        <f>IF(SalAnalysis[[#This Row],[Regular Hr Rate]]="","",SalAnalysis[[#This Row],[Regular Hr Rate]]*1.5)</f>
        <v/>
      </c>
      <c r="H66" s="4" t="str">
        <f>IF(SalAnalysis[[#This Row],[Employee]]="","",'Data Input'!$E$3)</f>
        <v/>
      </c>
      <c r="I66" s="4" t="str">
        <f>IF(SalAnalysis[[#This Row],[Employee]]="","",(2080*SalAnalysis[[#This Row],[Regular Hr Rate]]))</f>
        <v/>
      </c>
      <c r="J66" s="4" t="str">
        <f>IF(SalAnalysis[[#This Row],[Employee]]="","",(SalAnalysis[[#This Row],[Annual Overtime Hours]]*SalAnalysis[[#This Row],[Overtime Rate]]))</f>
        <v/>
      </c>
      <c r="K66" s="4" t="str">
        <f>IF(SalAnalysis[[#This Row],[Employee]]="","",SalAnalysis[[#This Row],[Expected Annual Non-Exempt Regular Pay]]+SalAnalysis[[#This Row],[Expected Annual Non-Exempt Overtime Pay]])</f>
        <v/>
      </c>
      <c r="L66" s="4" t="str">
        <f>IF(SalAnalysis[[#This Row],[Employee]]="","",SalAnalysis[[#This Row],[Annual Salary]]-SalAnalysis[[#This Row],[Expected Annual Non-Exempt Regular Pay]])</f>
        <v/>
      </c>
      <c r="M66" s="5" t="str">
        <f>IF(SalAnalysis[[#This Row],[Employee]]="","",SalAnalysis[[#This Row],[Minimum Exempt Salary]]-SalAnalysis[[#This Row],[Annual Salary]])</f>
        <v/>
      </c>
      <c r="N66" s="5" t="str">
        <f>Decisions[[#This Row],[Chosen Cost]]</f>
        <v/>
      </c>
      <c r="O66" s="5" t="str">
        <f>IF(SalAnalysis[[#This Row],[Employee]]="","",SalAnalysis[[#This Row],[New Pay]]-SalAnalysis[[#This Row],[Annual Salary]])</f>
        <v/>
      </c>
      <c r="P66" s="10" t="str">
        <f>IF(Decisions[[#This Row],[2021 FLSA Status]]=SalAnalysis[[#Headers],[Exempt at Threshold]],1,"")</f>
        <v/>
      </c>
      <c r="Q66" s="10" t="str">
        <f>IF(Decisions[[#This Row],[2021 FLSA Status]]=SalAnalysis[[#Headers],[Non-Exempt with OT]],1,"")</f>
        <v/>
      </c>
      <c r="R66" s="10" t="str">
        <f>IF(Decisions[[#This Row],[2021 FLSA Status]]=SalAnalysis[[#Headers],[Non-Exempt 40-hours]],1,"")</f>
        <v/>
      </c>
      <c r="S66" s="10" t="str">
        <f>IF(SalAnalysis[[#This Row],[Exempt at Threshold]]=1,"Exempt at Threshold",IF(SalAnalysis[[#This Row],[Non-Exempt with OT]]=1,"Non-Exempt with OT",IF(SalAnalysis[[#This Row],[Non-Exempt 40-hours]]=1,"Non-Exempt 40-hours","")))</f>
        <v/>
      </c>
    </row>
    <row r="67" spans="1:19" x14ac:dyDescent="0.25">
      <c r="A67" t="str">
        <f>IF(EESalData[[#This Row],[Employee]]="","",EESalData[[#This Row],[Employee]])</f>
        <v/>
      </c>
      <c r="B67" s="5" t="str">
        <f>IF(EESalData[[#This Row],[Current Annual Base Salary]]="","",EESalData[[#This Row],[Current Annual Base Salary]])</f>
        <v/>
      </c>
      <c r="C67" s="4" t="str">
        <f>IF(SalAnalysis[[#This Row],[Annual Salary]]="","",SalAnalysis[[#This Row],[Annual Salary]]/52)</f>
        <v/>
      </c>
      <c r="D67" s="4" t="str">
        <f>IF(SalAnalysis[[#This Row],[Annual Salary]]="","",SalAnalysis[[#This Row],[Weekly Pay]]/(40+SalAnalysis[[#This Row],[Weekly Overtime Hours]]))</f>
        <v/>
      </c>
      <c r="E67" t="str">
        <f>IF(EESalData[[#This Row],[Estimate Hours Worked Per Week Over 40]]="","",EESalData[[#This Row],[Estimate Hours Worked Per Week Over 40]])</f>
        <v/>
      </c>
      <c r="F67" t="str">
        <f>IF(SalAnalysis[[#This Row],[Weekly Overtime Hours]]="","",52*SalAnalysis[[#This Row],[Weekly Overtime Hours]])</f>
        <v/>
      </c>
      <c r="G67" s="4" t="str">
        <f>IF(SalAnalysis[[#This Row],[Regular Hr Rate]]="","",SalAnalysis[[#This Row],[Regular Hr Rate]]*1.5)</f>
        <v/>
      </c>
      <c r="H67" s="4" t="str">
        <f>IF(SalAnalysis[[#This Row],[Employee]]="","",'Data Input'!$E$3)</f>
        <v/>
      </c>
      <c r="I67" s="4" t="str">
        <f>IF(SalAnalysis[[#This Row],[Employee]]="","",(2080*SalAnalysis[[#This Row],[Regular Hr Rate]]))</f>
        <v/>
      </c>
      <c r="J67" s="4" t="str">
        <f>IF(SalAnalysis[[#This Row],[Employee]]="","",(SalAnalysis[[#This Row],[Annual Overtime Hours]]*SalAnalysis[[#This Row],[Overtime Rate]]))</f>
        <v/>
      </c>
      <c r="K67" s="4" t="str">
        <f>IF(SalAnalysis[[#This Row],[Employee]]="","",SalAnalysis[[#This Row],[Expected Annual Non-Exempt Regular Pay]]+SalAnalysis[[#This Row],[Expected Annual Non-Exempt Overtime Pay]])</f>
        <v/>
      </c>
      <c r="L67" s="4" t="str">
        <f>IF(SalAnalysis[[#This Row],[Employee]]="","",SalAnalysis[[#This Row],[Annual Salary]]-SalAnalysis[[#This Row],[Expected Annual Non-Exempt Regular Pay]])</f>
        <v/>
      </c>
      <c r="M67" s="5" t="str">
        <f>IF(SalAnalysis[[#This Row],[Employee]]="","",SalAnalysis[[#This Row],[Minimum Exempt Salary]]-SalAnalysis[[#This Row],[Annual Salary]])</f>
        <v/>
      </c>
      <c r="N67" s="5" t="str">
        <f>Decisions[[#This Row],[Chosen Cost]]</f>
        <v/>
      </c>
      <c r="O67" s="5" t="str">
        <f>IF(SalAnalysis[[#This Row],[Employee]]="","",SalAnalysis[[#This Row],[New Pay]]-SalAnalysis[[#This Row],[Annual Salary]])</f>
        <v/>
      </c>
      <c r="P67" s="10" t="str">
        <f>IF(Decisions[[#This Row],[2021 FLSA Status]]=SalAnalysis[[#Headers],[Exempt at Threshold]],1,"")</f>
        <v/>
      </c>
      <c r="Q67" s="10" t="str">
        <f>IF(Decisions[[#This Row],[2021 FLSA Status]]=SalAnalysis[[#Headers],[Non-Exempt with OT]],1,"")</f>
        <v/>
      </c>
      <c r="R67" s="10" t="str">
        <f>IF(Decisions[[#This Row],[2021 FLSA Status]]=SalAnalysis[[#Headers],[Non-Exempt 40-hours]],1,"")</f>
        <v/>
      </c>
      <c r="S67" s="10" t="str">
        <f>IF(SalAnalysis[[#This Row],[Exempt at Threshold]]=1,"Exempt at Threshold",IF(SalAnalysis[[#This Row],[Non-Exempt with OT]]=1,"Non-Exempt with OT",IF(SalAnalysis[[#This Row],[Non-Exempt 40-hours]]=1,"Non-Exempt 40-hours","")))</f>
        <v/>
      </c>
    </row>
    <row r="68" spans="1:19" x14ac:dyDescent="0.25">
      <c r="A68" t="str">
        <f>IF(EESalData[[#This Row],[Employee]]="","",EESalData[[#This Row],[Employee]])</f>
        <v/>
      </c>
      <c r="B68" s="5" t="str">
        <f>IF(EESalData[[#This Row],[Current Annual Base Salary]]="","",EESalData[[#This Row],[Current Annual Base Salary]])</f>
        <v/>
      </c>
      <c r="C68" s="4" t="str">
        <f>IF(SalAnalysis[[#This Row],[Annual Salary]]="","",SalAnalysis[[#This Row],[Annual Salary]]/52)</f>
        <v/>
      </c>
      <c r="D68" s="4" t="str">
        <f>IF(SalAnalysis[[#This Row],[Annual Salary]]="","",SalAnalysis[[#This Row],[Weekly Pay]]/(40+SalAnalysis[[#This Row],[Weekly Overtime Hours]]))</f>
        <v/>
      </c>
      <c r="E68" t="str">
        <f>IF(EESalData[[#This Row],[Estimate Hours Worked Per Week Over 40]]="","",EESalData[[#This Row],[Estimate Hours Worked Per Week Over 40]])</f>
        <v/>
      </c>
      <c r="F68" t="str">
        <f>IF(SalAnalysis[[#This Row],[Weekly Overtime Hours]]="","",52*SalAnalysis[[#This Row],[Weekly Overtime Hours]])</f>
        <v/>
      </c>
      <c r="G68" s="4" t="str">
        <f>IF(SalAnalysis[[#This Row],[Regular Hr Rate]]="","",SalAnalysis[[#This Row],[Regular Hr Rate]]*1.5)</f>
        <v/>
      </c>
      <c r="H68" s="4" t="str">
        <f>IF(SalAnalysis[[#This Row],[Employee]]="","",'Data Input'!$E$3)</f>
        <v/>
      </c>
      <c r="I68" s="4" t="str">
        <f>IF(SalAnalysis[[#This Row],[Employee]]="","",(2080*SalAnalysis[[#This Row],[Regular Hr Rate]]))</f>
        <v/>
      </c>
      <c r="J68" s="4" t="str">
        <f>IF(SalAnalysis[[#This Row],[Employee]]="","",(SalAnalysis[[#This Row],[Annual Overtime Hours]]*SalAnalysis[[#This Row],[Overtime Rate]]))</f>
        <v/>
      </c>
      <c r="K68" s="4" t="str">
        <f>IF(SalAnalysis[[#This Row],[Employee]]="","",SalAnalysis[[#This Row],[Expected Annual Non-Exempt Regular Pay]]+SalAnalysis[[#This Row],[Expected Annual Non-Exempt Overtime Pay]])</f>
        <v/>
      </c>
      <c r="L68" s="4" t="str">
        <f>IF(SalAnalysis[[#This Row],[Employee]]="","",SalAnalysis[[#This Row],[Annual Salary]]-SalAnalysis[[#This Row],[Expected Annual Non-Exempt Regular Pay]])</f>
        <v/>
      </c>
      <c r="M68" s="5" t="str">
        <f>IF(SalAnalysis[[#This Row],[Employee]]="","",SalAnalysis[[#This Row],[Minimum Exempt Salary]]-SalAnalysis[[#This Row],[Annual Salary]])</f>
        <v/>
      </c>
      <c r="N68" s="5" t="str">
        <f>Decisions[[#This Row],[Chosen Cost]]</f>
        <v/>
      </c>
      <c r="O68" s="5" t="str">
        <f>IF(SalAnalysis[[#This Row],[Employee]]="","",SalAnalysis[[#This Row],[New Pay]]-SalAnalysis[[#This Row],[Annual Salary]])</f>
        <v/>
      </c>
      <c r="P68" s="10" t="str">
        <f>IF(Decisions[[#This Row],[2021 FLSA Status]]=SalAnalysis[[#Headers],[Exempt at Threshold]],1,"")</f>
        <v/>
      </c>
      <c r="Q68" s="10" t="str">
        <f>IF(Decisions[[#This Row],[2021 FLSA Status]]=SalAnalysis[[#Headers],[Non-Exempt with OT]],1,"")</f>
        <v/>
      </c>
      <c r="R68" s="10" t="str">
        <f>IF(Decisions[[#This Row],[2021 FLSA Status]]=SalAnalysis[[#Headers],[Non-Exempt 40-hours]],1,"")</f>
        <v/>
      </c>
      <c r="S68" s="10" t="str">
        <f>IF(SalAnalysis[[#This Row],[Exempt at Threshold]]=1,"Exempt at Threshold",IF(SalAnalysis[[#This Row],[Non-Exempt with OT]]=1,"Non-Exempt with OT",IF(SalAnalysis[[#This Row],[Non-Exempt 40-hours]]=1,"Non-Exempt 40-hours","")))</f>
        <v/>
      </c>
    </row>
    <row r="69" spans="1:19" x14ac:dyDescent="0.25">
      <c r="A69" t="str">
        <f>IF(EESalData[[#This Row],[Employee]]="","",EESalData[[#This Row],[Employee]])</f>
        <v/>
      </c>
      <c r="B69" s="5" t="str">
        <f>IF(EESalData[[#This Row],[Current Annual Base Salary]]="","",EESalData[[#This Row],[Current Annual Base Salary]])</f>
        <v/>
      </c>
      <c r="C69" s="4" t="str">
        <f>IF(SalAnalysis[[#This Row],[Annual Salary]]="","",SalAnalysis[[#This Row],[Annual Salary]]/52)</f>
        <v/>
      </c>
      <c r="D69" s="4" t="str">
        <f>IF(SalAnalysis[[#This Row],[Annual Salary]]="","",SalAnalysis[[#This Row],[Weekly Pay]]/(40+SalAnalysis[[#This Row],[Weekly Overtime Hours]]))</f>
        <v/>
      </c>
      <c r="E69" t="str">
        <f>IF(EESalData[[#This Row],[Estimate Hours Worked Per Week Over 40]]="","",EESalData[[#This Row],[Estimate Hours Worked Per Week Over 40]])</f>
        <v/>
      </c>
      <c r="F69" t="str">
        <f>IF(SalAnalysis[[#This Row],[Weekly Overtime Hours]]="","",52*SalAnalysis[[#This Row],[Weekly Overtime Hours]])</f>
        <v/>
      </c>
      <c r="G69" s="4" t="str">
        <f>IF(SalAnalysis[[#This Row],[Regular Hr Rate]]="","",SalAnalysis[[#This Row],[Regular Hr Rate]]*1.5)</f>
        <v/>
      </c>
      <c r="H69" s="4" t="str">
        <f>IF(SalAnalysis[[#This Row],[Employee]]="","",'Data Input'!$E$3)</f>
        <v/>
      </c>
      <c r="I69" s="4" t="str">
        <f>IF(SalAnalysis[[#This Row],[Employee]]="","",(2080*SalAnalysis[[#This Row],[Regular Hr Rate]]))</f>
        <v/>
      </c>
      <c r="J69" s="4" t="str">
        <f>IF(SalAnalysis[[#This Row],[Employee]]="","",(SalAnalysis[[#This Row],[Annual Overtime Hours]]*SalAnalysis[[#This Row],[Overtime Rate]]))</f>
        <v/>
      </c>
      <c r="K69" s="4" t="str">
        <f>IF(SalAnalysis[[#This Row],[Employee]]="","",SalAnalysis[[#This Row],[Expected Annual Non-Exempt Regular Pay]]+SalAnalysis[[#This Row],[Expected Annual Non-Exempt Overtime Pay]])</f>
        <v/>
      </c>
      <c r="L69" s="4" t="str">
        <f>IF(SalAnalysis[[#This Row],[Employee]]="","",SalAnalysis[[#This Row],[Annual Salary]]-SalAnalysis[[#This Row],[Expected Annual Non-Exempt Regular Pay]])</f>
        <v/>
      </c>
      <c r="M69" s="5" t="str">
        <f>IF(SalAnalysis[[#This Row],[Employee]]="","",SalAnalysis[[#This Row],[Minimum Exempt Salary]]-SalAnalysis[[#This Row],[Annual Salary]])</f>
        <v/>
      </c>
      <c r="N69" s="5" t="str">
        <f>Decisions[[#This Row],[Chosen Cost]]</f>
        <v/>
      </c>
      <c r="O69" s="5" t="str">
        <f>IF(SalAnalysis[[#This Row],[Employee]]="","",SalAnalysis[[#This Row],[New Pay]]-SalAnalysis[[#This Row],[Annual Salary]])</f>
        <v/>
      </c>
      <c r="P69" s="10" t="str">
        <f>IF(Decisions[[#This Row],[2021 FLSA Status]]=SalAnalysis[[#Headers],[Exempt at Threshold]],1,"")</f>
        <v/>
      </c>
      <c r="Q69" s="10" t="str">
        <f>IF(Decisions[[#This Row],[2021 FLSA Status]]=SalAnalysis[[#Headers],[Non-Exempt with OT]],1,"")</f>
        <v/>
      </c>
      <c r="R69" s="10" t="str">
        <f>IF(Decisions[[#This Row],[2021 FLSA Status]]=SalAnalysis[[#Headers],[Non-Exempt 40-hours]],1,"")</f>
        <v/>
      </c>
      <c r="S69" s="10" t="str">
        <f>IF(SalAnalysis[[#This Row],[Exempt at Threshold]]=1,"Exempt at Threshold",IF(SalAnalysis[[#This Row],[Non-Exempt with OT]]=1,"Non-Exempt with OT",IF(SalAnalysis[[#This Row],[Non-Exempt 40-hours]]=1,"Non-Exempt 40-hours","")))</f>
        <v/>
      </c>
    </row>
    <row r="70" spans="1:19" x14ac:dyDescent="0.25">
      <c r="A70" t="str">
        <f>IF(EESalData[[#This Row],[Employee]]="","",EESalData[[#This Row],[Employee]])</f>
        <v/>
      </c>
      <c r="B70" s="5" t="str">
        <f>IF(EESalData[[#This Row],[Current Annual Base Salary]]="","",EESalData[[#This Row],[Current Annual Base Salary]])</f>
        <v/>
      </c>
      <c r="C70" s="4" t="str">
        <f>IF(SalAnalysis[[#This Row],[Annual Salary]]="","",SalAnalysis[[#This Row],[Annual Salary]]/52)</f>
        <v/>
      </c>
      <c r="D70" s="4" t="str">
        <f>IF(SalAnalysis[[#This Row],[Annual Salary]]="","",SalAnalysis[[#This Row],[Weekly Pay]]/(40+SalAnalysis[[#This Row],[Weekly Overtime Hours]]))</f>
        <v/>
      </c>
      <c r="E70" t="str">
        <f>IF(EESalData[[#This Row],[Estimate Hours Worked Per Week Over 40]]="","",EESalData[[#This Row],[Estimate Hours Worked Per Week Over 40]])</f>
        <v/>
      </c>
      <c r="F70" t="str">
        <f>IF(SalAnalysis[[#This Row],[Weekly Overtime Hours]]="","",52*SalAnalysis[[#This Row],[Weekly Overtime Hours]])</f>
        <v/>
      </c>
      <c r="G70" s="4" t="str">
        <f>IF(SalAnalysis[[#This Row],[Regular Hr Rate]]="","",SalAnalysis[[#This Row],[Regular Hr Rate]]*1.5)</f>
        <v/>
      </c>
      <c r="H70" s="4" t="str">
        <f>IF(SalAnalysis[[#This Row],[Employee]]="","",'Data Input'!$E$3)</f>
        <v/>
      </c>
      <c r="I70" s="4" t="str">
        <f>IF(SalAnalysis[[#This Row],[Employee]]="","",(2080*SalAnalysis[[#This Row],[Regular Hr Rate]]))</f>
        <v/>
      </c>
      <c r="J70" s="4" t="str">
        <f>IF(SalAnalysis[[#This Row],[Employee]]="","",(SalAnalysis[[#This Row],[Annual Overtime Hours]]*SalAnalysis[[#This Row],[Overtime Rate]]))</f>
        <v/>
      </c>
      <c r="K70" s="4" t="str">
        <f>IF(SalAnalysis[[#This Row],[Employee]]="","",SalAnalysis[[#This Row],[Expected Annual Non-Exempt Regular Pay]]+SalAnalysis[[#This Row],[Expected Annual Non-Exempt Overtime Pay]])</f>
        <v/>
      </c>
      <c r="L70" s="4" t="str">
        <f>IF(SalAnalysis[[#This Row],[Employee]]="","",SalAnalysis[[#This Row],[Annual Salary]]-SalAnalysis[[#This Row],[Expected Annual Non-Exempt Regular Pay]])</f>
        <v/>
      </c>
      <c r="M70" s="5" t="str">
        <f>IF(SalAnalysis[[#This Row],[Employee]]="","",SalAnalysis[[#This Row],[Minimum Exempt Salary]]-SalAnalysis[[#This Row],[Annual Salary]])</f>
        <v/>
      </c>
      <c r="N70" s="5" t="str">
        <f>Decisions[[#This Row],[Chosen Cost]]</f>
        <v/>
      </c>
      <c r="O70" s="5" t="str">
        <f>IF(SalAnalysis[[#This Row],[Employee]]="","",SalAnalysis[[#This Row],[New Pay]]-SalAnalysis[[#This Row],[Annual Salary]])</f>
        <v/>
      </c>
      <c r="P70" s="10" t="str">
        <f>IF(Decisions[[#This Row],[2021 FLSA Status]]=SalAnalysis[[#Headers],[Exempt at Threshold]],1,"")</f>
        <v/>
      </c>
      <c r="Q70" s="10" t="str">
        <f>IF(Decisions[[#This Row],[2021 FLSA Status]]=SalAnalysis[[#Headers],[Non-Exempt with OT]],1,"")</f>
        <v/>
      </c>
      <c r="R70" s="10" t="str">
        <f>IF(Decisions[[#This Row],[2021 FLSA Status]]=SalAnalysis[[#Headers],[Non-Exempt 40-hours]],1,"")</f>
        <v/>
      </c>
      <c r="S70" s="10" t="str">
        <f>IF(SalAnalysis[[#This Row],[Exempt at Threshold]]=1,"Exempt at Threshold",IF(SalAnalysis[[#This Row],[Non-Exempt with OT]]=1,"Non-Exempt with OT",IF(SalAnalysis[[#This Row],[Non-Exempt 40-hours]]=1,"Non-Exempt 40-hours","")))</f>
        <v/>
      </c>
    </row>
    <row r="71" spans="1:19" x14ac:dyDescent="0.25">
      <c r="A71" t="str">
        <f>IF(EESalData[[#This Row],[Employee]]="","",EESalData[[#This Row],[Employee]])</f>
        <v/>
      </c>
      <c r="B71" s="5" t="str">
        <f>IF(EESalData[[#This Row],[Current Annual Base Salary]]="","",EESalData[[#This Row],[Current Annual Base Salary]])</f>
        <v/>
      </c>
      <c r="C71" s="4" t="str">
        <f>IF(SalAnalysis[[#This Row],[Annual Salary]]="","",SalAnalysis[[#This Row],[Annual Salary]]/52)</f>
        <v/>
      </c>
      <c r="D71" s="4" t="str">
        <f>IF(SalAnalysis[[#This Row],[Annual Salary]]="","",SalAnalysis[[#This Row],[Weekly Pay]]/(40+SalAnalysis[[#This Row],[Weekly Overtime Hours]]))</f>
        <v/>
      </c>
      <c r="E71" t="str">
        <f>IF(EESalData[[#This Row],[Estimate Hours Worked Per Week Over 40]]="","",EESalData[[#This Row],[Estimate Hours Worked Per Week Over 40]])</f>
        <v/>
      </c>
      <c r="F71" t="str">
        <f>IF(SalAnalysis[[#This Row],[Weekly Overtime Hours]]="","",52*SalAnalysis[[#This Row],[Weekly Overtime Hours]])</f>
        <v/>
      </c>
      <c r="G71" s="4" t="str">
        <f>IF(SalAnalysis[[#This Row],[Regular Hr Rate]]="","",SalAnalysis[[#This Row],[Regular Hr Rate]]*1.5)</f>
        <v/>
      </c>
      <c r="H71" s="4" t="str">
        <f>IF(SalAnalysis[[#This Row],[Employee]]="","",'Data Input'!$E$3)</f>
        <v/>
      </c>
      <c r="I71" s="4" t="str">
        <f>IF(SalAnalysis[[#This Row],[Employee]]="","",(2080*SalAnalysis[[#This Row],[Regular Hr Rate]]))</f>
        <v/>
      </c>
      <c r="J71" s="4" t="str">
        <f>IF(SalAnalysis[[#This Row],[Employee]]="","",(SalAnalysis[[#This Row],[Annual Overtime Hours]]*SalAnalysis[[#This Row],[Overtime Rate]]))</f>
        <v/>
      </c>
      <c r="K71" s="4" t="str">
        <f>IF(SalAnalysis[[#This Row],[Employee]]="","",SalAnalysis[[#This Row],[Expected Annual Non-Exempt Regular Pay]]+SalAnalysis[[#This Row],[Expected Annual Non-Exempt Overtime Pay]])</f>
        <v/>
      </c>
      <c r="L71" s="4" t="str">
        <f>IF(SalAnalysis[[#This Row],[Employee]]="","",SalAnalysis[[#This Row],[Annual Salary]]-SalAnalysis[[#This Row],[Expected Annual Non-Exempt Regular Pay]])</f>
        <v/>
      </c>
      <c r="M71" s="5" t="str">
        <f>IF(SalAnalysis[[#This Row],[Employee]]="","",SalAnalysis[[#This Row],[Minimum Exempt Salary]]-SalAnalysis[[#This Row],[Annual Salary]])</f>
        <v/>
      </c>
      <c r="N71" s="5" t="str">
        <f>Decisions[[#This Row],[Chosen Cost]]</f>
        <v/>
      </c>
      <c r="O71" s="5" t="str">
        <f>IF(SalAnalysis[[#This Row],[Employee]]="","",SalAnalysis[[#This Row],[New Pay]]-SalAnalysis[[#This Row],[Annual Salary]])</f>
        <v/>
      </c>
      <c r="P71" s="10" t="str">
        <f>IF(Decisions[[#This Row],[2021 FLSA Status]]=SalAnalysis[[#Headers],[Exempt at Threshold]],1,"")</f>
        <v/>
      </c>
      <c r="Q71" s="10" t="str">
        <f>IF(Decisions[[#This Row],[2021 FLSA Status]]=SalAnalysis[[#Headers],[Non-Exempt with OT]],1,"")</f>
        <v/>
      </c>
      <c r="R71" s="10" t="str">
        <f>IF(Decisions[[#This Row],[2021 FLSA Status]]=SalAnalysis[[#Headers],[Non-Exempt 40-hours]],1,"")</f>
        <v/>
      </c>
      <c r="S71" s="10" t="str">
        <f>IF(SalAnalysis[[#This Row],[Exempt at Threshold]]=1,"Exempt at Threshold",IF(SalAnalysis[[#This Row],[Non-Exempt with OT]]=1,"Non-Exempt with OT",IF(SalAnalysis[[#This Row],[Non-Exempt 40-hours]]=1,"Non-Exempt 40-hours","")))</f>
        <v/>
      </c>
    </row>
    <row r="72" spans="1:19" x14ac:dyDescent="0.25">
      <c r="A72" t="str">
        <f>IF(EESalData[[#This Row],[Employee]]="","",EESalData[[#This Row],[Employee]])</f>
        <v/>
      </c>
      <c r="B72" s="5" t="str">
        <f>IF(EESalData[[#This Row],[Current Annual Base Salary]]="","",EESalData[[#This Row],[Current Annual Base Salary]])</f>
        <v/>
      </c>
      <c r="C72" s="4" t="str">
        <f>IF(SalAnalysis[[#This Row],[Annual Salary]]="","",SalAnalysis[[#This Row],[Annual Salary]]/52)</f>
        <v/>
      </c>
      <c r="D72" s="4" t="str">
        <f>IF(SalAnalysis[[#This Row],[Annual Salary]]="","",SalAnalysis[[#This Row],[Weekly Pay]]/(40+SalAnalysis[[#This Row],[Weekly Overtime Hours]]))</f>
        <v/>
      </c>
      <c r="E72" t="str">
        <f>IF(EESalData[[#This Row],[Estimate Hours Worked Per Week Over 40]]="","",EESalData[[#This Row],[Estimate Hours Worked Per Week Over 40]])</f>
        <v/>
      </c>
      <c r="F72" t="str">
        <f>IF(SalAnalysis[[#This Row],[Weekly Overtime Hours]]="","",52*SalAnalysis[[#This Row],[Weekly Overtime Hours]])</f>
        <v/>
      </c>
      <c r="G72" s="4" t="str">
        <f>IF(SalAnalysis[[#This Row],[Regular Hr Rate]]="","",SalAnalysis[[#This Row],[Regular Hr Rate]]*1.5)</f>
        <v/>
      </c>
      <c r="H72" s="4" t="str">
        <f>IF(SalAnalysis[[#This Row],[Employee]]="","",'Data Input'!$E$3)</f>
        <v/>
      </c>
      <c r="I72" s="4" t="str">
        <f>IF(SalAnalysis[[#This Row],[Employee]]="","",(2080*SalAnalysis[[#This Row],[Regular Hr Rate]]))</f>
        <v/>
      </c>
      <c r="J72" s="4" t="str">
        <f>IF(SalAnalysis[[#This Row],[Employee]]="","",(SalAnalysis[[#This Row],[Annual Overtime Hours]]*SalAnalysis[[#This Row],[Overtime Rate]]))</f>
        <v/>
      </c>
      <c r="K72" s="4" t="str">
        <f>IF(SalAnalysis[[#This Row],[Employee]]="","",SalAnalysis[[#This Row],[Expected Annual Non-Exempt Regular Pay]]+SalAnalysis[[#This Row],[Expected Annual Non-Exempt Overtime Pay]])</f>
        <v/>
      </c>
      <c r="L72" s="4" t="str">
        <f>IF(SalAnalysis[[#This Row],[Employee]]="","",SalAnalysis[[#This Row],[Annual Salary]]-SalAnalysis[[#This Row],[Expected Annual Non-Exempt Regular Pay]])</f>
        <v/>
      </c>
      <c r="M72" s="5" t="str">
        <f>IF(SalAnalysis[[#This Row],[Employee]]="","",SalAnalysis[[#This Row],[Minimum Exempt Salary]]-SalAnalysis[[#This Row],[Annual Salary]])</f>
        <v/>
      </c>
      <c r="N72" s="5" t="str">
        <f>Decisions[[#This Row],[Chosen Cost]]</f>
        <v/>
      </c>
      <c r="O72" s="5" t="str">
        <f>IF(SalAnalysis[[#This Row],[Employee]]="","",SalAnalysis[[#This Row],[New Pay]]-SalAnalysis[[#This Row],[Annual Salary]])</f>
        <v/>
      </c>
      <c r="P72" s="10" t="str">
        <f>IF(Decisions[[#This Row],[2021 FLSA Status]]=SalAnalysis[[#Headers],[Exempt at Threshold]],1,"")</f>
        <v/>
      </c>
      <c r="Q72" s="10" t="str">
        <f>IF(Decisions[[#This Row],[2021 FLSA Status]]=SalAnalysis[[#Headers],[Non-Exempt with OT]],1,"")</f>
        <v/>
      </c>
      <c r="R72" s="10" t="str">
        <f>IF(Decisions[[#This Row],[2021 FLSA Status]]=SalAnalysis[[#Headers],[Non-Exempt 40-hours]],1,"")</f>
        <v/>
      </c>
      <c r="S72" s="10" t="str">
        <f>IF(SalAnalysis[[#This Row],[Exempt at Threshold]]=1,"Exempt at Threshold",IF(SalAnalysis[[#This Row],[Non-Exempt with OT]]=1,"Non-Exempt with OT",IF(SalAnalysis[[#This Row],[Non-Exempt 40-hours]]=1,"Non-Exempt 40-hours","")))</f>
        <v/>
      </c>
    </row>
    <row r="73" spans="1:19" x14ac:dyDescent="0.25">
      <c r="A73" t="str">
        <f>IF(EESalData[[#This Row],[Employee]]="","",EESalData[[#This Row],[Employee]])</f>
        <v/>
      </c>
      <c r="B73" s="5" t="str">
        <f>IF(EESalData[[#This Row],[Current Annual Base Salary]]="","",EESalData[[#This Row],[Current Annual Base Salary]])</f>
        <v/>
      </c>
      <c r="C73" s="4" t="str">
        <f>IF(SalAnalysis[[#This Row],[Annual Salary]]="","",SalAnalysis[[#This Row],[Annual Salary]]/52)</f>
        <v/>
      </c>
      <c r="D73" s="4" t="str">
        <f>IF(SalAnalysis[[#This Row],[Annual Salary]]="","",SalAnalysis[[#This Row],[Weekly Pay]]/(40+SalAnalysis[[#This Row],[Weekly Overtime Hours]]))</f>
        <v/>
      </c>
      <c r="E73" t="str">
        <f>IF(EESalData[[#This Row],[Estimate Hours Worked Per Week Over 40]]="","",EESalData[[#This Row],[Estimate Hours Worked Per Week Over 40]])</f>
        <v/>
      </c>
      <c r="F73" t="str">
        <f>IF(SalAnalysis[[#This Row],[Weekly Overtime Hours]]="","",52*SalAnalysis[[#This Row],[Weekly Overtime Hours]])</f>
        <v/>
      </c>
      <c r="G73" s="4" t="str">
        <f>IF(SalAnalysis[[#This Row],[Regular Hr Rate]]="","",SalAnalysis[[#This Row],[Regular Hr Rate]]*1.5)</f>
        <v/>
      </c>
      <c r="H73" s="4" t="str">
        <f>IF(SalAnalysis[[#This Row],[Employee]]="","",'Data Input'!$E$3)</f>
        <v/>
      </c>
      <c r="I73" s="4" t="str">
        <f>IF(SalAnalysis[[#This Row],[Employee]]="","",(2080*SalAnalysis[[#This Row],[Regular Hr Rate]]))</f>
        <v/>
      </c>
      <c r="J73" s="4" t="str">
        <f>IF(SalAnalysis[[#This Row],[Employee]]="","",(SalAnalysis[[#This Row],[Annual Overtime Hours]]*SalAnalysis[[#This Row],[Overtime Rate]]))</f>
        <v/>
      </c>
      <c r="K73" s="4" t="str">
        <f>IF(SalAnalysis[[#This Row],[Employee]]="","",SalAnalysis[[#This Row],[Expected Annual Non-Exempt Regular Pay]]+SalAnalysis[[#This Row],[Expected Annual Non-Exempt Overtime Pay]])</f>
        <v/>
      </c>
      <c r="L73" s="4" t="str">
        <f>IF(SalAnalysis[[#This Row],[Employee]]="","",SalAnalysis[[#This Row],[Annual Salary]]-SalAnalysis[[#This Row],[Expected Annual Non-Exempt Regular Pay]])</f>
        <v/>
      </c>
      <c r="M73" s="5" t="str">
        <f>IF(SalAnalysis[[#This Row],[Employee]]="","",SalAnalysis[[#This Row],[Minimum Exempt Salary]]-SalAnalysis[[#This Row],[Annual Salary]])</f>
        <v/>
      </c>
      <c r="N73" s="5" t="str">
        <f>Decisions[[#This Row],[Chosen Cost]]</f>
        <v/>
      </c>
      <c r="O73" s="5" t="str">
        <f>IF(SalAnalysis[[#This Row],[Employee]]="","",SalAnalysis[[#This Row],[New Pay]]-SalAnalysis[[#This Row],[Annual Salary]])</f>
        <v/>
      </c>
      <c r="P73" s="10" t="str">
        <f>IF(Decisions[[#This Row],[2021 FLSA Status]]=SalAnalysis[[#Headers],[Exempt at Threshold]],1,"")</f>
        <v/>
      </c>
      <c r="Q73" s="10" t="str">
        <f>IF(Decisions[[#This Row],[2021 FLSA Status]]=SalAnalysis[[#Headers],[Non-Exempt with OT]],1,"")</f>
        <v/>
      </c>
      <c r="R73" s="10" t="str">
        <f>IF(Decisions[[#This Row],[2021 FLSA Status]]=SalAnalysis[[#Headers],[Non-Exempt 40-hours]],1,"")</f>
        <v/>
      </c>
      <c r="S73" s="10" t="str">
        <f>IF(SalAnalysis[[#This Row],[Exempt at Threshold]]=1,"Exempt at Threshold",IF(SalAnalysis[[#This Row],[Non-Exempt with OT]]=1,"Non-Exempt with OT",IF(SalAnalysis[[#This Row],[Non-Exempt 40-hours]]=1,"Non-Exempt 40-hours","")))</f>
        <v/>
      </c>
    </row>
    <row r="74" spans="1:19" x14ac:dyDescent="0.25">
      <c r="A74" t="str">
        <f>IF(EESalData[[#This Row],[Employee]]="","",EESalData[[#This Row],[Employee]])</f>
        <v/>
      </c>
      <c r="B74" s="5" t="str">
        <f>IF(EESalData[[#This Row],[Current Annual Base Salary]]="","",EESalData[[#This Row],[Current Annual Base Salary]])</f>
        <v/>
      </c>
      <c r="C74" s="4" t="str">
        <f>IF(SalAnalysis[[#This Row],[Annual Salary]]="","",SalAnalysis[[#This Row],[Annual Salary]]/52)</f>
        <v/>
      </c>
      <c r="D74" s="4" t="str">
        <f>IF(SalAnalysis[[#This Row],[Annual Salary]]="","",SalAnalysis[[#This Row],[Weekly Pay]]/(40+SalAnalysis[[#This Row],[Weekly Overtime Hours]]))</f>
        <v/>
      </c>
      <c r="E74" t="str">
        <f>IF(EESalData[[#This Row],[Estimate Hours Worked Per Week Over 40]]="","",EESalData[[#This Row],[Estimate Hours Worked Per Week Over 40]])</f>
        <v/>
      </c>
      <c r="F74" t="str">
        <f>IF(SalAnalysis[[#This Row],[Weekly Overtime Hours]]="","",52*SalAnalysis[[#This Row],[Weekly Overtime Hours]])</f>
        <v/>
      </c>
      <c r="G74" s="4" t="str">
        <f>IF(SalAnalysis[[#This Row],[Regular Hr Rate]]="","",SalAnalysis[[#This Row],[Regular Hr Rate]]*1.5)</f>
        <v/>
      </c>
      <c r="H74" s="4" t="str">
        <f>IF(SalAnalysis[[#This Row],[Employee]]="","",'Data Input'!$E$3)</f>
        <v/>
      </c>
      <c r="I74" s="4" t="str">
        <f>IF(SalAnalysis[[#This Row],[Employee]]="","",(2080*SalAnalysis[[#This Row],[Regular Hr Rate]]))</f>
        <v/>
      </c>
      <c r="J74" s="4" t="str">
        <f>IF(SalAnalysis[[#This Row],[Employee]]="","",(SalAnalysis[[#This Row],[Annual Overtime Hours]]*SalAnalysis[[#This Row],[Overtime Rate]]))</f>
        <v/>
      </c>
      <c r="K74" s="4" t="str">
        <f>IF(SalAnalysis[[#This Row],[Employee]]="","",SalAnalysis[[#This Row],[Expected Annual Non-Exempt Regular Pay]]+SalAnalysis[[#This Row],[Expected Annual Non-Exempt Overtime Pay]])</f>
        <v/>
      </c>
      <c r="L74" s="4" t="str">
        <f>IF(SalAnalysis[[#This Row],[Employee]]="","",SalAnalysis[[#This Row],[Annual Salary]]-SalAnalysis[[#This Row],[Expected Annual Non-Exempt Regular Pay]])</f>
        <v/>
      </c>
      <c r="M74" s="5" t="str">
        <f>IF(SalAnalysis[[#This Row],[Employee]]="","",SalAnalysis[[#This Row],[Minimum Exempt Salary]]-SalAnalysis[[#This Row],[Annual Salary]])</f>
        <v/>
      </c>
      <c r="N74" s="5" t="str">
        <f>Decisions[[#This Row],[Chosen Cost]]</f>
        <v/>
      </c>
      <c r="O74" s="5" t="str">
        <f>IF(SalAnalysis[[#This Row],[Employee]]="","",SalAnalysis[[#This Row],[New Pay]]-SalAnalysis[[#This Row],[Annual Salary]])</f>
        <v/>
      </c>
      <c r="P74" s="10" t="str">
        <f>IF(Decisions[[#This Row],[2021 FLSA Status]]=SalAnalysis[[#Headers],[Exempt at Threshold]],1,"")</f>
        <v/>
      </c>
      <c r="Q74" s="10" t="str">
        <f>IF(Decisions[[#This Row],[2021 FLSA Status]]=SalAnalysis[[#Headers],[Non-Exempt with OT]],1,"")</f>
        <v/>
      </c>
      <c r="R74" s="10" t="str">
        <f>IF(Decisions[[#This Row],[2021 FLSA Status]]=SalAnalysis[[#Headers],[Non-Exempt 40-hours]],1,"")</f>
        <v/>
      </c>
      <c r="S74" s="10" t="str">
        <f>IF(SalAnalysis[[#This Row],[Exempt at Threshold]]=1,"Exempt at Threshold",IF(SalAnalysis[[#This Row],[Non-Exempt with OT]]=1,"Non-Exempt with OT",IF(SalAnalysis[[#This Row],[Non-Exempt 40-hours]]=1,"Non-Exempt 40-hours","")))</f>
        <v/>
      </c>
    </row>
    <row r="75" spans="1:19" x14ac:dyDescent="0.25">
      <c r="A75" t="str">
        <f>IF(EESalData[[#This Row],[Employee]]="","",EESalData[[#This Row],[Employee]])</f>
        <v/>
      </c>
      <c r="B75" s="5" t="str">
        <f>IF(EESalData[[#This Row],[Current Annual Base Salary]]="","",EESalData[[#This Row],[Current Annual Base Salary]])</f>
        <v/>
      </c>
      <c r="C75" s="4" t="str">
        <f>IF(SalAnalysis[[#This Row],[Annual Salary]]="","",SalAnalysis[[#This Row],[Annual Salary]]/52)</f>
        <v/>
      </c>
      <c r="D75" s="4" t="str">
        <f>IF(SalAnalysis[[#This Row],[Annual Salary]]="","",SalAnalysis[[#This Row],[Weekly Pay]]/(40+SalAnalysis[[#This Row],[Weekly Overtime Hours]]))</f>
        <v/>
      </c>
      <c r="E75" t="str">
        <f>IF(EESalData[[#This Row],[Estimate Hours Worked Per Week Over 40]]="","",EESalData[[#This Row],[Estimate Hours Worked Per Week Over 40]])</f>
        <v/>
      </c>
      <c r="F75" t="str">
        <f>IF(SalAnalysis[[#This Row],[Weekly Overtime Hours]]="","",52*SalAnalysis[[#This Row],[Weekly Overtime Hours]])</f>
        <v/>
      </c>
      <c r="G75" s="4" t="str">
        <f>IF(SalAnalysis[[#This Row],[Regular Hr Rate]]="","",SalAnalysis[[#This Row],[Regular Hr Rate]]*1.5)</f>
        <v/>
      </c>
      <c r="H75" s="4" t="str">
        <f>IF(SalAnalysis[[#This Row],[Employee]]="","",'Data Input'!$E$3)</f>
        <v/>
      </c>
      <c r="I75" s="4" t="str">
        <f>IF(SalAnalysis[[#This Row],[Employee]]="","",(2080*SalAnalysis[[#This Row],[Regular Hr Rate]]))</f>
        <v/>
      </c>
      <c r="J75" s="4" t="str">
        <f>IF(SalAnalysis[[#This Row],[Employee]]="","",(SalAnalysis[[#This Row],[Annual Overtime Hours]]*SalAnalysis[[#This Row],[Overtime Rate]]))</f>
        <v/>
      </c>
      <c r="K75" s="4" t="str">
        <f>IF(SalAnalysis[[#This Row],[Employee]]="","",SalAnalysis[[#This Row],[Expected Annual Non-Exempt Regular Pay]]+SalAnalysis[[#This Row],[Expected Annual Non-Exempt Overtime Pay]])</f>
        <v/>
      </c>
      <c r="L75" s="4" t="str">
        <f>IF(SalAnalysis[[#This Row],[Employee]]="","",SalAnalysis[[#This Row],[Annual Salary]]-SalAnalysis[[#This Row],[Expected Annual Non-Exempt Regular Pay]])</f>
        <v/>
      </c>
      <c r="M75" s="5" t="str">
        <f>IF(SalAnalysis[[#This Row],[Employee]]="","",SalAnalysis[[#This Row],[Minimum Exempt Salary]]-SalAnalysis[[#This Row],[Annual Salary]])</f>
        <v/>
      </c>
      <c r="N75" s="5" t="str">
        <f>Decisions[[#This Row],[Chosen Cost]]</f>
        <v/>
      </c>
      <c r="O75" s="5" t="str">
        <f>IF(SalAnalysis[[#This Row],[Employee]]="","",SalAnalysis[[#This Row],[New Pay]]-SalAnalysis[[#This Row],[Annual Salary]])</f>
        <v/>
      </c>
      <c r="P75" s="10" t="str">
        <f>IF(Decisions[[#This Row],[2021 FLSA Status]]=SalAnalysis[[#Headers],[Exempt at Threshold]],1,"")</f>
        <v/>
      </c>
      <c r="Q75" s="10" t="str">
        <f>IF(Decisions[[#This Row],[2021 FLSA Status]]=SalAnalysis[[#Headers],[Non-Exempt with OT]],1,"")</f>
        <v/>
      </c>
      <c r="R75" s="10" t="str">
        <f>IF(Decisions[[#This Row],[2021 FLSA Status]]=SalAnalysis[[#Headers],[Non-Exempt 40-hours]],1,"")</f>
        <v/>
      </c>
      <c r="S75" s="10" t="str">
        <f>IF(SalAnalysis[[#This Row],[Exempt at Threshold]]=1,"Exempt at Threshold",IF(SalAnalysis[[#This Row],[Non-Exempt with OT]]=1,"Non-Exempt with OT",IF(SalAnalysis[[#This Row],[Non-Exempt 40-hours]]=1,"Non-Exempt 40-hours","")))</f>
        <v/>
      </c>
    </row>
    <row r="76" spans="1:19" x14ac:dyDescent="0.25">
      <c r="A76" t="str">
        <f>IF(EESalData[[#This Row],[Employee]]="","",EESalData[[#This Row],[Employee]])</f>
        <v/>
      </c>
      <c r="B76" s="5" t="str">
        <f>IF(EESalData[[#This Row],[Current Annual Base Salary]]="","",EESalData[[#This Row],[Current Annual Base Salary]])</f>
        <v/>
      </c>
      <c r="C76" s="4" t="str">
        <f>IF(SalAnalysis[[#This Row],[Annual Salary]]="","",SalAnalysis[[#This Row],[Annual Salary]]/52)</f>
        <v/>
      </c>
      <c r="D76" s="4" t="str">
        <f>IF(SalAnalysis[[#This Row],[Annual Salary]]="","",SalAnalysis[[#This Row],[Weekly Pay]]/(40+SalAnalysis[[#This Row],[Weekly Overtime Hours]]))</f>
        <v/>
      </c>
      <c r="E76" t="str">
        <f>IF(EESalData[[#This Row],[Estimate Hours Worked Per Week Over 40]]="","",EESalData[[#This Row],[Estimate Hours Worked Per Week Over 40]])</f>
        <v/>
      </c>
      <c r="F76" t="str">
        <f>IF(SalAnalysis[[#This Row],[Weekly Overtime Hours]]="","",52*SalAnalysis[[#This Row],[Weekly Overtime Hours]])</f>
        <v/>
      </c>
      <c r="G76" s="4" t="str">
        <f>IF(SalAnalysis[[#This Row],[Regular Hr Rate]]="","",SalAnalysis[[#This Row],[Regular Hr Rate]]*1.5)</f>
        <v/>
      </c>
      <c r="H76" s="4" t="str">
        <f>IF(SalAnalysis[[#This Row],[Employee]]="","",'Data Input'!$E$3)</f>
        <v/>
      </c>
      <c r="I76" s="4" t="str">
        <f>IF(SalAnalysis[[#This Row],[Employee]]="","",(2080*SalAnalysis[[#This Row],[Regular Hr Rate]]))</f>
        <v/>
      </c>
      <c r="J76" s="4" t="str">
        <f>IF(SalAnalysis[[#This Row],[Employee]]="","",(SalAnalysis[[#This Row],[Annual Overtime Hours]]*SalAnalysis[[#This Row],[Overtime Rate]]))</f>
        <v/>
      </c>
      <c r="K76" s="4" t="str">
        <f>IF(SalAnalysis[[#This Row],[Employee]]="","",SalAnalysis[[#This Row],[Expected Annual Non-Exempt Regular Pay]]+SalAnalysis[[#This Row],[Expected Annual Non-Exempt Overtime Pay]])</f>
        <v/>
      </c>
      <c r="L76" s="4" t="str">
        <f>IF(SalAnalysis[[#This Row],[Employee]]="","",SalAnalysis[[#This Row],[Annual Salary]]-SalAnalysis[[#This Row],[Expected Annual Non-Exempt Regular Pay]])</f>
        <v/>
      </c>
      <c r="M76" s="5" t="str">
        <f>IF(SalAnalysis[[#This Row],[Employee]]="","",SalAnalysis[[#This Row],[Minimum Exempt Salary]]-SalAnalysis[[#This Row],[Annual Salary]])</f>
        <v/>
      </c>
      <c r="N76" s="5" t="str">
        <f>Decisions[[#This Row],[Chosen Cost]]</f>
        <v/>
      </c>
      <c r="O76" s="5" t="str">
        <f>IF(SalAnalysis[[#This Row],[Employee]]="","",SalAnalysis[[#This Row],[New Pay]]-SalAnalysis[[#This Row],[Annual Salary]])</f>
        <v/>
      </c>
      <c r="P76" s="10" t="str">
        <f>IF(Decisions[[#This Row],[2021 FLSA Status]]=SalAnalysis[[#Headers],[Exempt at Threshold]],1,"")</f>
        <v/>
      </c>
      <c r="Q76" s="10" t="str">
        <f>IF(Decisions[[#This Row],[2021 FLSA Status]]=SalAnalysis[[#Headers],[Non-Exempt with OT]],1,"")</f>
        <v/>
      </c>
      <c r="R76" s="10" t="str">
        <f>IF(Decisions[[#This Row],[2021 FLSA Status]]=SalAnalysis[[#Headers],[Non-Exempt 40-hours]],1,"")</f>
        <v/>
      </c>
      <c r="S76" s="10" t="str">
        <f>IF(SalAnalysis[[#This Row],[Exempt at Threshold]]=1,"Exempt at Threshold",IF(SalAnalysis[[#This Row],[Non-Exempt with OT]]=1,"Non-Exempt with OT",IF(SalAnalysis[[#This Row],[Non-Exempt 40-hours]]=1,"Non-Exempt 40-hours","")))</f>
        <v/>
      </c>
    </row>
    <row r="77" spans="1:19" x14ac:dyDescent="0.25">
      <c r="A77" t="str">
        <f>IF(EESalData[[#This Row],[Employee]]="","",EESalData[[#This Row],[Employee]])</f>
        <v/>
      </c>
      <c r="B77" s="5" t="str">
        <f>IF(EESalData[[#This Row],[Current Annual Base Salary]]="","",EESalData[[#This Row],[Current Annual Base Salary]])</f>
        <v/>
      </c>
      <c r="C77" s="4" t="str">
        <f>IF(SalAnalysis[[#This Row],[Annual Salary]]="","",SalAnalysis[[#This Row],[Annual Salary]]/52)</f>
        <v/>
      </c>
      <c r="D77" s="4" t="str">
        <f>IF(SalAnalysis[[#This Row],[Annual Salary]]="","",SalAnalysis[[#This Row],[Weekly Pay]]/(40+SalAnalysis[[#This Row],[Weekly Overtime Hours]]))</f>
        <v/>
      </c>
      <c r="E77" t="str">
        <f>IF(EESalData[[#This Row],[Estimate Hours Worked Per Week Over 40]]="","",EESalData[[#This Row],[Estimate Hours Worked Per Week Over 40]])</f>
        <v/>
      </c>
      <c r="F77" t="str">
        <f>IF(SalAnalysis[[#This Row],[Weekly Overtime Hours]]="","",52*SalAnalysis[[#This Row],[Weekly Overtime Hours]])</f>
        <v/>
      </c>
      <c r="G77" s="4" t="str">
        <f>IF(SalAnalysis[[#This Row],[Regular Hr Rate]]="","",SalAnalysis[[#This Row],[Regular Hr Rate]]*1.5)</f>
        <v/>
      </c>
      <c r="H77" s="4" t="str">
        <f>IF(SalAnalysis[[#This Row],[Employee]]="","",'Data Input'!$E$3)</f>
        <v/>
      </c>
      <c r="I77" s="4" t="str">
        <f>IF(SalAnalysis[[#This Row],[Employee]]="","",(2080*SalAnalysis[[#This Row],[Regular Hr Rate]]))</f>
        <v/>
      </c>
      <c r="J77" s="4" t="str">
        <f>IF(SalAnalysis[[#This Row],[Employee]]="","",(SalAnalysis[[#This Row],[Annual Overtime Hours]]*SalAnalysis[[#This Row],[Overtime Rate]]))</f>
        <v/>
      </c>
      <c r="K77" s="4" t="str">
        <f>IF(SalAnalysis[[#This Row],[Employee]]="","",SalAnalysis[[#This Row],[Expected Annual Non-Exempt Regular Pay]]+SalAnalysis[[#This Row],[Expected Annual Non-Exempt Overtime Pay]])</f>
        <v/>
      </c>
      <c r="L77" s="4" t="str">
        <f>IF(SalAnalysis[[#This Row],[Employee]]="","",SalAnalysis[[#This Row],[Annual Salary]]-SalAnalysis[[#This Row],[Expected Annual Non-Exempt Regular Pay]])</f>
        <v/>
      </c>
      <c r="M77" s="5" t="str">
        <f>IF(SalAnalysis[[#This Row],[Employee]]="","",SalAnalysis[[#This Row],[Minimum Exempt Salary]]-SalAnalysis[[#This Row],[Annual Salary]])</f>
        <v/>
      </c>
      <c r="N77" s="5" t="str">
        <f>Decisions[[#This Row],[Chosen Cost]]</f>
        <v/>
      </c>
      <c r="O77" s="5" t="str">
        <f>IF(SalAnalysis[[#This Row],[Employee]]="","",SalAnalysis[[#This Row],[New Pay]]-SalAnalysis[[#This Row],[Annual Salary]])</f>
        <v/>
      </c>
      <c r="P77" s="10" t="str">
        <f>IF(Decisions[[#This Row],[2021 FLSA Status]]=SalAnalysis[[#Headers],[Exempt at Threshold]],1,"")</f>
        <v/>
      </c>
      <c r="Q77" s="10" t="str">
        <f>IF(Decisions[[#This Row],[2021 FLSA Status]]=SalAnalysis[[#Headers],[Non-Exempt with OT]],1,"")</f>
        <v/>
      </c>
      <c r="R77" s="10" t="str">
        <f>IF(Decisions[[#This Row],[2021 FLSA Status]]=SalAnalysis[[#Headers],[Non-Exempt 40-hours]],1,"")</f>
        <v/>
      </c>
      <c r="S77" s="10" t="str">
        <f>IF(SalAnalysis[[#This Row],[Exempt at Threshold]]=1,"Exempt at Threshold",IF(SalAnalysis[[#This Row],[Non-Exempt with OT]]=1,"Non-Exempt with OT",IF(SalAnalysis[[#This Row],[Non-Exempt 40-hours]]=1,"Non-Exempt 40-hours","")))</f>
        <v/>
      </c>
    </row>
    <row r="78" spans="1:19" x14ac:dyDescent="0.25">
      <c r="A78" t="str">
        <f>IF(EESalData[[#This Row],[Employee]]="","",EESalData[[#This Row],[Employee]])</f>
        <v/>
      </c>
      <c r="B78" s="5" t="str">
        <f>IF(EESalData[[#This Row],[Current Annual Base Salary]]="","",EESalData[[#This Row],[Current Annual Base Salary]])</f>
        <v/>
      </c>
      <c r="C78" s="4" t="str">
        <f>IF(SalAnalysis[[#This Row],[Annual Salary]]="","",SalAnalysis[[#This Row],[Annual Salary]]/52)</f>
        <v/>
      </c>
      <c r="D78" s="4" t="str">
        <f>IF(SalAnalysis[[#This Row],[Annual Salary]]="","",SalAnalysis[[#This Row],[Weekly Pay]]/(40+SalAnalysis[[#This Row],[Weekly Overtime Hours]]))</f>
        <v/>
      </c>
      <c r="E78" t="str">
        <f>IF(EESalData[[#This Row],[Estimate Hours Worked Per Week Over 40]]="","",EESalData[[#This Row],[Estimate Hours Worked Per Week Over 40]])</f>
        <v/>
      </c>
      <c r="F78" t="str">
        <f>IF(SalAnalysis[[#This Row],[Weekly Overtime Hours]]="","",52*SalAnalysis[[#This Row],[Weekly Overtime Hours]])</f>
        <v/>
      </c>
      <c r="G78" s="4" t="str">
        <f>IF(SalAnalysis[[#This Row],[Regular Hr Rate]]="","",SalAnalysis[[#This Row],[Regular Hr Rate]]*1.5)</f>
        <v/>
      </c>
      <c r="H78" s="4" t="str">
        <f>IF(SalAnalysis[[#This Row],[Employee]]="","",'Data Input'!$E$3)</f>
        <v/>
      </c>
      <c r="I78" s="4" t="str">
        <f>IF(SalAnalysis[[#This Row],[Employee]]="","",(2080*SalAnalysis[[#This Row],[Regular Hr Rate]]))</f>
        <v/>
      </c>
      <c r="J78" s="4" t="str">
        <f>IF(SalAnalysis[[#This Row],[Employee]]="","",(SalAnalysis[[#This Row],[Annual Overtime Hours]]*SalAnalysis[[#This Row],[Overtime Rate]]))</f>
        <v/>
      </c>
      <c r="K78" s="4" t="str">
        <f>IF(SalAnalysis[[#This Row],[Employee]]="","",SalAnalysis[[#This Row],[Expected Annual Non-Exempt Regular Pay]]+SalAnalysis[[#This Row],[Expected Annual Non-Exempt Overtime Pay]])</f>
        <v/>
      </c>
      <c r="L78" s="4" t="str">
        <f>IF(SalAnalysis[[#This Row],[Employee]]="","",SalAnalysis[[#This Row],[Annual Salary]]-SalAnalysis[[#This Row],[Expected Annual Non-Exempt Regular Pay]])</f>
        <v/>
      </c>
      <c r="M78" s="5" t="str">
        <f>IF(SalAnalysis[[#This Row],[Employee]]="","",SalAnalysis[[#This Row],[Minimum Exempt Salary]]-SalAnalysis[[#This Row],[Annual Salary]])</f>
        <v/>
      </c>
      <c r="N78" s="5" t="str">
        <f>Decisions[[#This Row],[Chosen Cost]]</f>
        <v/>
      </c>
      <c r="O78" s="5" t="str">
        <f>IF(SalAnalysis[[#This Row],[Employee]]="","",SalAnalysis[[#This Row],[New Pay]]-SalAnalysis[[#This Row],[Annual Salary]])</f>
        <v/>
      </c>
      <c r="P78" s="10" t="str">
        <f>IF(Decisions[[#This Row],[2021 FLSA Status]]=SalAnalysis[[#Headers],[Exempt at Threshold]],1,"")</f>
        <v/>
      </c>
      <c r="Q78" s="10" t="str">
        <f>IF(Decisions[[#This Row],[2021 FLSA Status]]=SalAnalysis[[#Headers],[Non-Exempt with OT]],1,"")</f>
        <v/>
      </c>
      <c r="R78" s="10" t="str">
        <f>IF(Decisions[[#This Row],[2021 FLSA Status]]=SalAnalysis[[#Headers],[Non-Exempt 40-hours]],1,"")</f>
        <v/>
      </c>
      <c r="S78" s="10" t="str">
        <f>IF(SalAnalysis[[#This Row],[Exempt at Threshold]]=1,"Exempt at Threshold",IF(SalAnalysis[[#This Row],[Non-Exempt with OT]]=1,"Non-Exempt with OT",IF(SalAnalysis[[#This Row],[Non-Exempt 40-hours]]=1,"Non-Exempt 40-hours","")))</f>
        <v/>
      </c>
    </row>
    <row r="79" spans="1:19" x14ac:dyDescent="0.25">
      <c r="A79" t="str">
        <f>IF(EESalData[[#This Row],[Employee]]="","",EESalData[[#This Row],[Employee]])</f>
        <v/>
      </c>
      <c r="B79" s="5" t="str">
        <f>IF(EESalData[[#This Row],[Current Annual Base Salary]]="","",EESalData[[#This Row],[Current Annual Base Salary]])</f>
        <v/>
      </c>
      <c r="C79" s="4" t="str">
        <f>IF(SalAnalysis[[#This Row],[Annual Salary]]="","",SalAnalysis[[#This Row],[Annual Salary]]/52)</f>
        <v/>
      </c>
      <c r="D79" s="4" t="str">
        <f>IF(SalAnalysis[[#This Row],[Annual Salary]]="","",SalAnalysis[[#This Row],[Weekly Pay]]/(40+SalAnalysis[[#This Row],[Weekly Overtime Hours]]))</f>
        <v/>
      </c>
      <c r="E79" t="str">
        <f>IF(EESalData[[#This Row],[Estimate Hours Worked Per Week Over 40]]="","",EESalData[[#This Row],[Estimate Hours Worked Per Week Over 40]])</f>
        <v/>
      </c>
      <c r="F79" t="str">
        <f>IF(SalAnalysis[[#This Row],[Weekly Overtime Hours]]="","",52*SalAnalysis[[#This Row],[Weekly Overtime Hours]])</f>
        <v/>
      </c>
      <c r="G79" s="4" t="str">
        <f>IF(SalAnalysis[[#This Row],[Regular Hr Rate]]="","",SalAnalysis[[#This Row],[Regular Hr Rate]]*1.5)</f>
        <v/>
      </c>
      <c r="H79" s="4" t="str">
        <f>IF(SalAnalysis[[#This Row],[Employee]]="","",'Data Input'!$E$3)</f>
        <v/>
      </c>
      <c r="I79" s="4" t="str">
        <f>IF(SalAnalysis[[#This Row],[Employee]]="","",(2080*SalAnalysis[[#This Row],[Regular Hr Rate]]))</f>
        <v/>
      </c>
      <c r="J79" s="4" t="str">
        <f>IF(SalAnalysis[[#This Row],[Employee]]="","",(SalAnalysis[[#This Row],[Annual Overtime Hours]]*SalAnalysis[[#This Row],[Overtime Rate]]))</f>
        <v/>
      </c>
      <c r="K79" s="4" t="str">
        <f>IF(SalAnalysis[[#This Row],[Employee]]="","",SalAnalysis[[#This Row],[Expected Annual Non-Exempt Regular Pay]]+SalAnalysis[[#This Row],[Expected Annual Non-Exempt Overtime Pay]])</f>
        <v/>
      </c>
      <c r="L79" s="4" t="str">
        <f>IF(SalAnalysis[[#This Row],[Employee]]="","",SalAnalysis[[#This Row],[Annual Salary]]-SalAnalysis[[#This Row],[Expected Annual Non-Exempt Regular Pay]])</f>
        <v/>
      </c>
      <c r="M79" s="5" t="str">
        <f>IF(SalAnalysis[[#This Row],[Employee]]="","",SalAnalysis[[#This Row],[Minimum Exempt Salary]]-SalAnalysis[[#This Row],[Annual Salary]])</f>
        <v/>
      </c>
      <c r="N79" s="5" t="str">
        <f>Decisions[[#This Row],[Chosen Cost]]</f>
        <v/>
      </c>
      <c r="O79" s="5" t="str">
        <f>IF(SalAnalysis[[#This Row],[Employee]]="","",SalAnalysis[[#This Row],[New Pay]]-SalAnalysis[[#This Row],[Annual Salary]])</f>
        <v/>
      </c>
      <c r="P79" s="10" t="str">
        <f>IF(Decisions[[#This Row],[2021 FLSA Status]]=SalAnalysis[[#Headers],[Exempt at Threshold]],1,"")</f>
        <v/>
      </c>
      <c r="Q79" s="10" t="str">
        <f>IF(Decisions[[#This Row],[2021 FLSA Status]]=SalAnalysis[[#Headers],[Non-Exempt with OT]],1,"")</f>
        <v/>
      </c>
      <c r="R79" s="10" t="str">
        <f>IF(Decisions[[#This Row],[2021 FLSA Status]]=SalAnalysis[[#Headers],[Non-Exempt 40-hours]],1,"")</f>
        <v/>
      </c>
      <c r="S79" s="10" t="str">
        <f>IF(SalAnalysis[[#This Row],[Exempt at Threshold]]=1,"Exempt at Threshold",IF(SalAnalysis[[#This Row],[Non-Exempt with OT]]=1,"Non-Exempt with OT",IF(SalAnalysis[[#This Row],[Non-Exempt 40-hours]]=1,"Non-Exempt 40-hours","")))</f>
        <v/>
      </c>
    </row>
    <row r="80" spans="1:19" x14ac:dyDescent="0.25">
      <c r="A80" t="str">
        <f>IF(EESalData[[#This Row],[Employee]]="","",EESalData[[#This Row],[Employee]])</f>
        <v/>
      </c>
      <c r="B80" s="5" t="str">
        <f>IF(EESalData[[#This Row],[Current Annual Base Salary]]="","",EESalData[[#This Row],[Current Annual Base Salary]])</f>
        <v/>
      </c>
      <c r="C80" s="4" t="str">
        <f>IF(SalAnalysis[[#This Row],[Annual Salary]]="","",SalAnalysis[[#This Row],[Annual Salary]]/52)</f>
        <v/>
      </c>
      <c r="D80" s="4" t="str">
        <f>IF(SalAnalysis[[#This Row],[Annual Salary]]="","",SalAnalysis[[#This Row],[Weekly Pay]]/(40+SalAnalysis[[#This Row],[Weekly Overtime Hours]]))</f>
        <v/>
      </c>
      <c r="E80" t="str">
        <f>IF(EESalData[[#This Row],[Estimate Hours Worked Per Week Over 40]]="","",EESalData[[#This Row],[Estimate Hours Worked Per Week Over 40]])</f>
        <v/>
      </c>
      <c r="F80" t="str">
        <f>IF(SalAnalysis[[#This Row],[Weekly Overtime Hours]]="","",52*SalAnalysis[[#This Row],[Weekly Overtime Hours]])</f>
        <v/>
      </c>
      <c r="G80" s="4" t="str">
        <f>IF(SalAnalysis[[#This Row],[Regular Hr Rate]]="","",SalAnalysis[[#This Row],[Regular Hr Rate]]*1.5)</f>
        <v/>
      </c>
      <c r="H80" s="4" t="str">
        <f>IF(SalAnalysis[[#This Row],[Employee]]="","",'Data Input'!$E$3)</f>
        <v/>
      </c>
      <c r="I80" s="4" t="str">
        <f>IF(SalAnalysis[[#This Row],[Employee]]="","",(2080*SalAnalysis[[#This Row],[Regular Hr Rate]]))</f>
        <v/>
      </c>
      <c r="J80" s="4" t="str">
        <f>IF(SalAnalysis[[#This Row],[Employee]]="","",(SalAnalysis[[#This Row],[Annual Overtime Hours]]*SalAnalysis[[#This Row],[Overtime Rate]]))</f>
        <v/>
      </c>
      <c r="K80" s="4" t="str">
        <f>IF(SalAnalysis[[#This Row],[Employee]]="","",SalAnalysis[[#This Row],[Expected Annual Non-Exempt Regular Pay]]+SalAnalysis[[#This Row],[Expected Annual Non-Exempt Overtime Pay]])</f>
        <v/>
      </c>
      <c r="L80" s="4" t="str">
        <f>IF(SalAnalysis[[#This Row],[Employee]]="","",SalAnalysis[[#This Row],[Annual Salary]]-SalAnalysis[[#This Row],[Expected Annual Non-Exempt Regular Pay]])</f>
        <v/>
      </c>
      <c r="M80" s="5" t="str">
        <f>IF(SalAnalysis[[#This Row],[Employee]]="","",SalAnalysis[[#This Row],[Minimum Exempt Salary]]-SalAnalysis[[#This Row],[Annual Salary]])</f>
        <v/>
      </c>
      <c r="N80" s="5" t="str">
        <f>Decisions[[#This Row],[Chosen Cost]]</f>
        <v/>
      </c>
      <c r="O80" s="5" t="str">
        <f>IF(SalAnalysis[[#This Row],[Employee]]="","",SalAnalysis[[#This Row],[New Pay]]-SalAnalysis[[#This Row],[Annual Salary]])</f>
        <v/>
      </c>
      <c r="P80" s="10" t="str">
        <f>IF(Decisions[[#This Row],[2021 FLSA Status]]=SalAnalysis[[#Headers],[Exempt at Threshold]],1,"")</f>
        <v/>
      </c>
      <c r="Q80" s="10" t="str">
        <f>IF(Decisions[[#This Row],[2021 FLSA Status]]=SalAnalysis[[#Headers],[Non-Exempt with OT]],1,"")</f>
        <v/>
      </c>
      <c r="R80" s="10" t="str">
        <f>IF(Decisions[[#This Row],[2021 FLSA Status]]=SalAnalysis[[#Headers],[Non-Exempt 40-hours]],1,"")</f>
        <v/>
      </c>
      <c r="S80" s="10" t="str">
        <f>IF(SalAnalysis[[#This Row],[Exempt at Threshold]]=1,"Exempt at Threshold",IF(SalAnalysis[[#This Row],[Non-Exempt with OT]]=1,"Non-Exempt with OT",IF(SalAnalysis[[#This Row],[Non-Exempt 40-hours]]=1,"Non-Exempt 40-hours","")))</f>
        <v/>
      </c>
    </row>
    <row r="81" spans="1:19" x14ac:dyDescent="0.25">
      <c r="A81" t="str">
        <f>IF(EESalData[[#This Row],[Employee]]="","",EESalData[[#This Row],[Employee]])</f>
        <v/>
      </c>
      <c r="B81" s="5" t="str">
        <f>IF(EESalData[[#This Row],[Current Annual Base Salary]]="","",EESalData[[#This Row],[Current Annual Base Salary]])</f>
        <v/>
      </c>
      <c r="C81" s="4" t="str">
        <f>IF(SalAnalysis[[#This Row],[Annual Salary]]="","",SalAnalysis[[#This Row],[Annual Salary]]/52)</f>
        <v/>
      </c>
      <c r="D81" s="4" t="str">
        <f>IF(SalAnalysis[[#This Row],[Annual Salary]]="","",SalAnalysis[[#This Row],[Weekly Pay]]/(40+SalAnalysis[[#This Row],[Weekly Overtime Hours]]))</f>
        <v/>
      </c>
      <c r="E81" t="str">
        <f>IF(EESalData[[#This Row],[Estimate Hours Worked Per Week Over 40]]="","",EESalData[[#This Row],[Estimate Hours Worked Per Week Over 40]])</f>
        <v/>
      </c>
      <c r="F81" t="str">
        <f>IF(SalAnalysis[[#This Row],[Weekly Overtime Hours]]="","",52*SalAnalysis[[#This Row],[Weekly Overtime Hours]])</f>
        <v/>
      </c>
      <c r="G81" s="4" t="str">
        <f>IF(SalAnalysis[[#This Row],[Regular Hr Rate]]="","",SalAnalysis[[#This Row],[Regular Hr Rate]]*1.5)</f>
        <v/>
      </c>
      <c r="H81" s="4" t="str">
        <f>IF(SalAnalysis[[#This Row],[Employee]]="","",'Data Input'!$E$3)</f>
        <v/>
      </c>
      <c r="I81" s="4" t="str">
        <f>IF(SalAnalysis[[#This Row],[Employee]]="","",(2080*SalAnalysis[[#This Row],[Regular Hr Rate]]))</f>
        <v/>
      </c>
      <c r="J81" s="4" t="str">
        <f>IF(SalAnalysis[[#This Row],[Employee]]="","",(SalAnalysis[[#This Row],[Annual Overtime Hours]]*SalAnalysis[[#This Row],[Overtime Rate]]))</f>
        <v/>
      </c>
      <c r="K81" s="4" t="str">
        <f>IF(SalAnalysis[[#This Row],[Employee]]="","",SalAnalysis[[#This Row],[Expected Annual Non-Exempt Regular Pay]]+SalAnalysis[[#This Row],[Expected Annual Non-Exempt Overtime Pay]])</f>
        <v/>
      </c>
      <c r="L81" s="4" t="str">
        <f>IF(SalAnalysis[[#This Row],[Employee]]="","",SalAnalysis[[#This Row],[Annual Salary]]-SalAnalysis[[#This Row],[Expected Annual Non-Exempt Regular Pay]])</f>
        <v/>
      </c>
      <c r="M81" s="5" t="str">
        <f>IF(SalAnalysis[[#This Row],[Employee]]="","",SalAnalysis[[#This Row],[Minimum Exempt Salary]]-SalAnalysis[[#This Row],[Annual Salary]])</f>
        <v/>
      </c>
      <c r="N81" s="5" t="str">
        <f>Decisions[[#This Row],[Chosen Cost]]</f>
        <v/>
      </c>
      <c r="O81" s="5" t="str">
        <f>IF(SalAnalysis[[#This Row],[Employee]]="","",SalAnalysis[[#This Row],[New Pay]]-SalAnalysis[[#This Row],[Annual Salary]])</f>
        <v/>
      </c>
      <c r="P81" s="10" t="str">
        <f>IF(Decisions[[#This Row],[2021 FLSA Status]]=SalAnalysis[[#Headers],[Exempt at Threshold]],1,"")</f>
        <v/>
      </c>
      <c r="Q81" s="10" t="str">
        <f>IF(Decisions[[#This Row],[2021 FLSA Status]]=SalAnalysis[[#Headers],[Non-Exempt with OT]],1,"")</f>
        <v/>
      </c>
      <c r="R81" s="10" t="str">
        <f>IF(Decisions[[#This Row],[2021 FLSA Status]]=SalAnalysis[[#Headers],[Non-Exempt 40-hours]],1,"")</f>
        <v/>
      </c>
      <c r="S81" s="10" t="str">
        <f>IF(SalAnalysis[[#This Row],[Exempt at Threshold]]=1,"Exempt at Threshold",IF(SalAnalysis[[#This Row],[Non-Exempt with OT]]=1,"Non-Exempt with OT",IF(SalAnalysis[[#This Row],[Non-Exempt 40-hours]]=1,"Non-Exempt 40-hours","")))</f>
        <v/>
      </c>
    </row>
    <row r="82" spans="1:19" x14ac:dyDescent="0.25">
      <c r="A82" t="str">
        <f>IF(EESalData[[#This Row],[Employee]]="","",EESalData[[#This Row],[Employee]])</f>
        <v/>
      </c>
      <c r="B82" s="5" t="str">
        <f>IF(EESalData[[#This Row],[Current Annual Base Salary]]="","",EESalData[[#This Row],[Current Annual Base Salary]])</f>
        <v/>
      </c>
      <c r="C82" s="4" t="str">
        <f>IF(SalAnalysis[[#This Row],[Annual Salary]]="","",SalAnalysis[[#This Row],[Annual Salary]]/52)</f>
        <v/>
      </c>
      <c r="D82" s="4" t="str">
        <f>IF(SalAnalysis[[#This Row],[Annual Salary]]="","",SalAnalysis[[#This Row],[Weekly Pay]]/(40+SalAnalysis[[#This Row],[Weekly Overtime Hours]]))</f>
        <v/>
      </c>
      <c r="E82" t="str">
        <f>IF(EESalData[[#This Row],[Estimate Hours Worked Per Week Over 40]]="","",EESalData[[#This Row],[Estimate Hours Worked Per Week Over 40]])</f>
        <v/>
      </c>
      <c r="F82" t="str">
        <f>IF(SalAnalysis[[#This Row],[Weekly Overtime Hours]]="","",52*SalAnalysis[[#This Row],[Weekly Overtime Hours]])</f>
        <v/>
      </c>
      <c r="G82" s="4" t="str">
        <f>IF(SalAnalysis[[#This Row],[Regular Hr Rate]]="","",SalAnalysis[[#This Row],[Regular Hr Rate]]*1.5)</f>
        <v/>
      </c>
      <c r="H82" s="4" t="str">
        <f>IF(SalAnalysis[[#This Row],[Employee]]="","",'Data Input'!$E$3)</f>
        <v/>
      </c>
      <c r="I82" s="4" t="str">
        <f>IF(SalAnalysis[[#This Row],[Employee]]="","",(2080*SalAnalysis[[#This Row],[Regular Hr Rate]]))</f>
        <v/>
      </c>
      <c r="J82" s="4" t="str">
        <f>IF(SalAnalysis[[#This Row],[Employee]]="","",(SalAnalysis[[#This Row],[Annual Overtime Hours]]*SalAnalysis[[#This Row],[Overtime Rate]]))</f>
        <v/>
      </c>
      <c r="K82" s="4" t="str">
        <f>IF(SalAnalysis[[#This Row],[Employee]]="","",SalAnalysis[[#This Row],[Expected Annual Non-Exempt Regular Pay]]+SalAnalysis[[#This Row],[Expected Annual Non-Exempt Overtime Pay]])</f>
        <v/>
      </c>
      <c r="L82" s="4" t="str">
        <f>IF(SalAnalysis[[#This Row],[Employee]]="","",SalAnalysis[[#This Row],[Annual Salary]]-SalAnalysis[[#This Row],[Expected Annual Non-Exempt Regular Pay]])</f>
        <v/>
      </c>
      <c r="M82" s="5" t="str">
        <f>IF(SalAnalysis[[#This Row],[Employee]]="","",SalAnalysis[[#This Row],[Minimum Exempt Salary]]-SalAnalysis[[#This Row],[Annual Salary]])</f>
        <v/>
      </c>
      <c r="N82" s="5" t="str">
        <f>Decisions[[#This Row],[Chosen Cost]]</f>
        <v/>
      </c>
      <c r="O82" s="5" t="str">
        <f>IF(SalAnalysis[[#This Row],[Employee]]="","",SalAnalysis[[#This Row],[New Pay]]-SalAnalysis[[#This Row],[Annual Salary]])</f>
        <v/>
      </c>
      <c r="P82" s="10" t="str">
        <f>IF(Decisions[[#This Row],[2021 FLSA Status]]=SalAnalysis[[#Headers],[Exempt at Threshold]],1,"")</f>
        <v/>
      </c>
      <c r="Q82" s="10" t="str">
        <f>IF(Decisions[[#This Row],[2021 FLSA Status]]=SalAnalysis[[#Headers],[Non-Exempt with OT]],1,"")</f>
        <v/>
      </c>
      <c r="R82" s="10" t="str">
        <f>IF(Decisions[[#This Row],[2021 FLSA Status]]=SalAnalysis[[#Headers],[Non-Exempt 40-hours]],1,"")</f>
        <v/>
      </c>
      <c r="S82" s="10" t="str">
        <f>IF(SalAnalysis[[#This Row],[Exempt at Threshold]]=1,"Exempt at Threshold",IF(SalAnalysis[[#This Row],[Non-Exempt with OT]]=1,"Non-Exempt with OT",IF(SalAnalysis[[#This Row],[Non-Exempt 40-hours]]=1,"Non-Exempt 40-hours","")))</f>
        <v/>
      </c>
    </row>
    <row r="83" spans="1:19" x14ac:dyDescent="0.25">
      <c r="A83" t="str">
        <f>IF(EESalData[[#This Row],[Employee]]="","",EESalData[[#This Row],[Employee]])</f>
        <v/>
      </c>
      <c r="B83" s="5" t="str">
        <f>IF(EESalData[[#This Row],[Current Annual Base Salary]]="","",EESalData[[#This Row],[Current Annual Base Salary]])</f>
        <v/>
      </c>
      <c r="C83" s="4" t="str">
        <f>IF(SalAnalysis[[#This Row],[Annual Salary]]="","",SalAnalysis[[#This Row],[Annual Salary]]/52)</f>
        <v/>
      </c>
      <c r="D83" s="4" t="str">
        <f>IF(SalAnalysis[[#This Row],[Annual Salary]]="","",SalAnalysis[[#This Row],[Weekly Pay]]/(40+SalAnalysis[[#This Row],[Weekly Overtime Hours]]))</f>
        <v/>
      </c>
      <c r="E83" t="str">
        <f>IF(EESalData[[#This Row],[Estimate Hours Worked Per Week Over 40]]="","",EESalData[[#This Row],[Estimate Hours Worked Per Week Over 40]])</f>
        <v/>
      </c>
      <c r="F83" t="str">
        <f>IF(SalAnalysis[[#This Row],[Weekly Overtime Hours]]="","",52*SalAnalysis[[#This Row],[Weekly Overtime Hours]])</f>
        <v/>
      </c>
      <c r="G83" s="4" t="str">
        <f>IF(SalAnalysis[[#This Row],[Regular Hr Rate]]="","",SalAnalysis[[#This Row],[Regular Hr Rate]]*1.5)</f>
        <v/>
      </c>
      <c r="H83" s="4" t="str">
        <f>IF(SalAnalysis[[#This Row],[Employee]]="","",'Data Input'!$E$3)</f>
        <v/>
      </c>
      <c r="I83" s="4" t="str">
        <f>IF(SalAnalysis[[#This Row],[Employee]]="","",(2080*SalAnalysis[[#This Row],[Regular Hr Rate]]))</f>
        <v/>
      </c>
      <c r="J83" s="4" t="str">
        <f>IF(SalAnalysis[[#This Row],[Employee]]="","",(SalAnalysis[[#This Row],[Annual Overtime Hours]]*SalAnalysis[[#This Row],[Overtime Rate]]))</f>
        <v/>
      </c>
      <c r="K83" s="4" t="str">
        <f>IF(SalAnalysis[[#This Row],[Employee]]="","",SalAnalysis[[#This Row],[Expected Annual Non-Exempt Regular Pay]]+SalAnalysis[[#This Row],[Expected Annual Non-Exempt Overtime Pay]])</f>
        <v/>
      </c>
      <c r="L83" s="4" t="str">
        <f>IF(SalAnalysis[[#This Row],[Employee]]="","",SalAnalysis[[#This Row],[Annual Salary]]-SalAnalysis[[#This Row],[Expected Annual Non-Exempt Regular Pay]])</f>
        <v/>
      </c>
      <c r="M83" s="5" t="str">
        <f>IF(SalAnalysis[[#This Row],[Employee]]="","",SalAnalysis[[#This Row],[Minimum Exempt Salary]]-SalAnalysis[[#This Row],[Annual Salary]])</f>
        <v/>
      </c>
      <c r="N83" s="5" t="str">
        <f>Decisions[[#This Row],[Chosen Cost]]</f>
        <v/>
      </c>
      <c r="O83" s="5" t="str">
        <f>IF(SalAnalysis[[#This Row],[Employee]]="","",SalAnalysis[[#This Row],[New Pay]]-SalAnalysis[[#This Row],[Annual Salary]])</f>
        <v/>
      </c>
      <c r="P83" s="10" t="str">
        <f>IF(Decisions[[#This Row],[2021 FLSA Status]]=SalAnalysis[[#Headers],[Exempt at Threshold]],1,"")</f>
        <v/>
      </c>
      <c r="Q83" s="10" t="str">
        <f>IF(Decisions[[#This Row],[2021 FLSA Status]]=SalAnalysis[[#Headers],[Non-Exempt with OT]],1,"")</f>
        <v/>
      </c>
      <c r="R83" s="10" t="str">
        <f>IF(Decisions[[#This Row],[2021 FLSA Status]]=SalAnalysis[[#Headers],[Non-Exempt 40-hours]],1,"")</f>
        <v/>
      </c>
      <c r="S83" s="10" t="str">
        <f>IF(SalAnalysis[[#This Row],[Exempt at Threshold]]=1,"Exempt at Threshold",IF(SalAnalysis[[#This Row],[Non-Exempt with OT]]=1,"Non-Exempt with OT",IF(SalAnalysis[[#This Row],[Non-Exempt 40-hours]]=1,"Non-Exempt 40-hours","")))</f>
        <v/>
      </c>
    </row>
    <row r="84" spans="1:19" x14ac:dyDescent="0.25">
      <c r="A84" t="str">
        <f>IF(EESalData[[#This Row],[Employee]]="","",EESalData[[#This Row],[Employee]])</f>
        <v/>
      </c>
      <c r="B84" s="5" t="str">
        <f>IF(EESalData[[#This Row],[Current Annual Base Salary]]="","",EESalData[[#This Row],[Current Annual Base Salary]])</f>
        <v/>
      </c>
      <c r="C84" s="4" t="str">
        <f>IF(SalAnalysis[[#This Row],[Annual Salary]]="","",SalAnalysis[[#This Row],[Annual Salary]]/52)</f>
        <v/>
      </c>
      <c r="D84" s="4" t="str">
        <f>IF(SalAnalysis[[#This Row],[Annual Salary]]="","",SalAnalysis[[#This Row],[Weekly Pay]]/(40+SalAnalysis[[#This Row],[Weekly Overtime Hours]]))</f>
        <v/>
      </c>
      <c r="E84" t="str">
        <f>IF(EESalData[[#This Row],[Estimate Hours Worked Per Week Over 40]]="","",EESalData[[#This Row],[Estimate Hours Worked Per Week Over 40]])</f>
        <v/>
      </c>
      <c r="F84" t="str">
        <f>IF(SalAnalysis[[#This Row],[Weekly Overtime Hours]]="","",52*SalAnalysis[[#This Row],[Weekly Overtime Hours]])</f>
        <v/>
      </c>
      <c r="G84" s="4" t="str">
        <f>IF(SalAnalysis[[#This Row],[Regular Hr Rate]]="","",SalAnalysis[[#This Row],[Regular Hr Rate]]*1.5)</f>
        <v/>
      </c>
      <c r="H84" s="4" t="str">
        <f>IF(SalAnalysis[[#This Row],[Employee]]="","",'Data Input'!$E$3)</f>
        <v/>
      </c>
      <c r="I84" s="4" t="str">
        <f>IF(SalAnalysis[[#This Row],[Employee]]="","",(2080*SalAnalysis[[#This Row],[Regular Hr Rate]]))</f>
        <v/>
      </c>
      <c r="J84" s="4" t="str">
        <f>IF(SalAnalysis[[#This Row],[Employee]]="","",(SalAnalysis[[#This Row],[Annual Overtime Hours]]*SalAnalysis[[#This Row],[Overtime Rate]]))</f>
        <v/>
      </c>
      <c r="K84" s="4" t="str">
        <f>IF(SalAnalysis[[#This Row],[Employee]]="","",SalAnalysis[[#This Row],[Expected Annual Non-Exempt Regular Pay]]+SalAnalysis[[#This Row],[Expected Annual Non-Exempt Overtime Pay]])</f>
        <v/>
      </c>
      <c r="L84" s="4" t="str">
        <f>IF(SalAnalysis[[#This Row],[Employee]]="","",SalAnalysis[[#This Row],[Annual Salary]]-SalAnalysis[[#This Row],[Expected Annual Non-Exempt Regular Pay]])</f>
        <v/>
      </c>
      <c r="M84" s="5" t="str">
        <f>IF(SalAnalysis[[#This Row],[Employee]]="","",SalAnalysis[[#This Row],[Minimum Exempt Salary]]-SalAnalysis[[#This Row],[Annual Salary]])</f>
        <v/>
      </c>
      <c r="N84" s="5" t="str">
        <f>Decisions[[#This Row],[Chosen Cost]]</f>
        <v/>
      </c>
      <c r="O84" s="5" t="str">
        <f>IF(SalAnalysis[[#This Row],[Employee]]="","",SalAnalysis[[#This Row],[New Pay]]-SalAnalysis[[#This Row],[Annual Salary]])</f>
        <v/>
      </c>
      <c r="P84" s="10" t="str">
        <f>IF(Decisions[[#This Row],[2021 FLSA Status]]=SalAnalysis[[#Headers],[Exempt at Threshold]],1,"")</f>
        <v/>
      </c>
      <c r="Q84" s="10" t="str">
        <f>IF(Decisions[[#This Row],[2021 FLSA Status]]=SalAnalysis[[#Headers],[Non-Exempt with OT]],1,"")</f>
        <v/>
      </c>
      <c r="R84" s="10" t="str">
        <f>IF(Decisions[[#This Row],[2021 FLSA Status]]=SalAnalysis[[#Headers],[Non-Exempt 40-hours]],1,"")</f>
        <v/>
      </c>
      <c r="S84" s="10" t="str">
        <f>IF(SalAnalysis[[#This Row],[Exempt at Threshold]]=1,"Exempt at Threshold",IF(SalAnalysis[[#This Row],[Non-Exempt with OT]]=1,"Non-Exempt with OT",IF(SalAnalysis[[#This Row],[Non-Exempt 40-hours]]=1,"Non-Exempt 40-hours","")))</f>
        <v/>
      </c>
    </row>
    <row r="85" spans="1:19" x14ac:dyDescent="0.25">
      <c r="A85" t="str">
        <f>IF(EESalData[[#This Row],[Employee]]="","",EESalData[[#This Row],[Employee]])</f>
        <v/>
      </c>
      <c r="B85" s="5" t="str">
        <f>IF(EESalData[[#This Row],[Current Annual Base Salary]]="","",EESalData[[#This Row],[Current Annual Base Salary]])</f>
        <v/>
      </c>
      <c r="C85" s="4" t="str">
        <f>IF(SalAnalysis[[#This Row],[Annual Salary]]="","",SalAnalysis[[#This Row],[Annual Salary]]/52)</f>
        <v/>
      </c>
      <c r="D85" s="4" t="str">
        <f>IF(SalAnalysis[[#This Row],[Annual Salary]]="","",SalAnalysis[[#This Row],[Weekly Pay]]/(40+SalAnalysis[[#This Row],[Weekly Overtime Hours]]))</f>
        <v/>
      </c>
      <c r="E85" t="str">
        <f>IF(EESalData[[#This Row],[Estimate Hours Worked Per Week Over 40]]="","",EESalData[[#This Row],[Estimate Hours Worked Per Week Over 40]])</f>
        <v/>
      </c>
      <c r="F85" t="str">
        <f>IF(SalAnalysis[[#This Row],[Weekly Overtime Hours]]="","",52*SalAnalysis[[#This Row],[Weekly Overtime Hours]])</f>
        <v/>
      </c>
      <c r="G85" s="4" t="str">
        <f>IF(SalAnalysis[[#This Row],[Regular Hr Rate]]="","",SalAnalysis[[#This Row],[Regular Hr Rate]]*1.5)</f>
        <v/>
      </c>
      <c r="H85" s="4" t="str">
        <f>IF(SalAnalysis[[#This Row],[Employee]]="","",'Data Input'!$E$3)</f>
        <v/>
      </c>
      <c r="I85" s="4" t="str">
        <f>IF(SalAnalysis[[#This Row],[Employee]]="","",(2080*SalAnalysis[[#This Row],[Regular Hr Rate]]))</f>
        <v/>
      </c>
      <c r="J85" s="4" t="str">
        <f>IF(SalAnalysis[[#This Row],[Employee]]="","",(SalAnalysis[[#This Row],[Annual Overtime Hours]]*SalAnalysis[[#This Row],[Overtime Rate]]))</f>
        <v/>
      </c>
      <c r="K85" s="4" t="str">
        <f>IF(SalAnalysis[[#This Row],[Employee]]="","",SalAnalysis[[#This Row],[Expected Annual Non-Exempt Regular Pay]]+SalAnalysis[[#This Row],[Expected Annual Non-Exempt Overtime Pay]])</f>
        <v/>
      </c>
      <c r="L85" s="4" t="str">
        <f>IF(SalAnalysis[[#This Row],[Employee]]="","",SalAnalysis[[#This Row],[Annual Salary]]-SalAnalysis[[#This Row],[Expected Annual Non-Exempt Regular Pay]])</f>
        <v/>
      </c>
      <c r="M85" s="5" t="str">
        <f>IF(SalAnalysis[[#This Row],[Employee]]="","",SalAnalysis[[#This Row],[Minimum Exempt Salary]]-SalAnalysis[[#This Row],[Annual Salary]])</f>
        <v/>
      </c>
      <c r="N85" s="5" t="str">
        <f>Decisions[[#This Row],[Chosen Cost]]</f>
        <v/>
      </c>
      <c r="O85" s="5" t="str">
        <f>IF(SalAnalysis[[#This Row],[Employee]]="","",SalAnalysis[[#This Row],[New Pay]]-SalAnalysis[[#This Row],[Annual Salary]])</f>
        <v/>
      </c>
      <c r="P85" s="10" t="str">
        <f>IF(Decisions[[#This Row],[2021 FLSA Status]]=SalAnalysis[[#Headers],[Exempt at Threshold]],1,"")</f>
        <v/>
      </c>
      <c r="Q85" s="10" t="str">
        <f>IF(Decisions[[#This Row],[2021 FLSA Status]]=SalAnalysis[[#Headers],[Non-Exempt with OT]],1,"")</f>
        <v/>
      </c>
      <c r="R85" s="10" t="str">
        <f>IF(Decisions[[#This Row],[2021 FLSA Status]]=SalAnalysis[[#Headers],[Non-Exempt 40-hours]],1,"")</f>
        <v/>
      </c>
      <c r="S85" s="10" t="str">
        <f>IF(SalAnalysis[[#This Row],[Exempt at Threshold]]=1,"Exempt at Threshold",IF(SalAnalysis[[#This Row],[Non-Exempt with OT]]=1,"Non-Exempt with OT",IF(SalAnalysis[[#This Row],[Non-Exempt 40-hours]]=1,"Non-Exempt 40-hours","")))</f>
        <v/>
      </c>
    </row>
    <row r="86" spans="1:19" x14ac:dyDescent="0.25">
      <c r="A86" t="str">
        <f>IF(EESalData[[#This Row],[Employee]]="","",EESalData[[#This Row],[Employee]])</f>
        <v/>
      </c>
      <c r="B86" s="5" t="str">
        <f>IF(EESalData[[#This Row],[Current Annual Base Salary]]="","",EESalData[[#This Row],[Current Annual Base Salary]])</f>
        <v/>
      </c>
      <c r="C86" s="4" t="str">
        <f>IF(SalAnalysis[[#This Row],[Annual Salary]]="","",SalAnalysis[[#This Row],[Annual Salary]]/52)</f>
        <v/>
      </c>
      <c r="D86" s="4" t="str">
        <f>IF(SalAnalysis[[#This Row],[Annual Salary]]="","",SalAnalysis[[#This Row],[Weekly Pay]]/(40+SalAnalysis[[#This Row],[Weekly Overtime Hours]]))</f>
        <v/>
      </c>
      <c r="E86" t="str">
        <f>IF(EESalData[[#This Row],[Estimate Hours Worked Per Week Over 40]]="","",EESalData[[#This Row],[Estimate Hours Worked Per Week Over 40]])</f>
        <v/>
      </c>
      <c r="F86" t="str">
        <f>IF(SalAnalysis[[#This Row],[Weekly Overtime Hours]]="","",52*SalAnalysis[[#This Row],[Weekly Overtime Hours]])</f>
        <v/>
      </c>
      <c r="G86" s="4" t="str">
        <f>IF(SalAnalysis[[#This Row],[Regular Hr Rate]]="","",SalAnalysis[[#This Row],[Regular Hr Rate]]*1.5)</f>
        <v/>
      </c>
      <c r="H86" s="4" t="str">
        <f>IF(SalAnalysis[[#This Row],[Employee]]="","",'Data Input'!$E$3)</f>
        <v/>
      </c>
      <c r="I86" s="4" t="str">
        <f>IF(SalAnalysis[[#This Row],[Employee]]="","",(2080*SalAnalysis[[#This Row],[Regular Hr Rate]]))</f>
        <v/>
      </c>
      <c r="J86" s="4" t="str">
        <f>IF(SalAnalysis[[#This Row],[Employee]]="","",(SalAnalysis[[#This Row],[Annual Overtime Hours]]*SalAnalysis[[#This Row],[Overtime Rate]]))</f>
        <v/>
      </c>
      <c r="K86" s="4" t="str">
        <f>IF(SalAnalysis[[#This Row],[Employee]]="","",SalAnalysis[[#This Row],[Expected Annual Non-Exempt Regular Pay]]+SalAnalysis[[#This Row],[Expected Annual Non-Exempt Overtime Pay]])</f>
        <v/>
      </c>
      <c r="L86" s="4" t="str">
        <f>IF(SalAnalysis[[#This Row],[Employee]]="","",SalAnalysis[[#This Row],[Annual Salary]]-SalAnalysis[[#This Row],[Expected Annual Non-Exempt Regular Pay]])</f>
        <v/>
      </c>
      <c r="M86" s="5" t="str">
        <f>IF(SalAnalysis[[#This Row],[Employee]]="","",SalAnalysis[[#This Row],[Minimum Exempt Salary]]-SalAnalysis[[#This Row],[Annual Salary]])</f>
        <v/>
      </c>
      <c r="N86" s="5" t="str">
        <f>Decisions[[#This Row],[Chosen Cost]]</f>
        <v/>
      </c>
      <c r="O86" s="5" t="str">
        <f>IF(SalAnalysis[[#This Row],[Employee]]="","",SalAnalysis[[#This Row],[New Pay]]-SalAnalysis[[#This Row],[Annual Salary]])</f>
        <v/>
      </c>
      <c r="P86" s="10" t="str">
        <f>IF(Decisions[[#This Row],[2021 FLSA Status]]=SalAnalysis[[#Headers],[Exempt at Threshold]],1,"")</f>
        <v/>
      </c>
      <c r="Q86" s="10" t="str">
        <f>IF(Decisions[[#This Row],[2021 FLSA Status]]=SalAnalysis[[#Headers],[Non-Exempt with OT]],1,"")</f>
        <v/>
      </c>
      <c r="R86" s="10" t="str">
        <f>IF(Decisions[[#This Row],[2021 FLSA Status]]=SalAnalysis[[#Headers],[Non-Exempt 40-hours]],1,"")</f>
        <v/>
      </c>
      <c r="S86" s="10" t="str">
        <f>IF(SalAnalysis[[#This Row],[Exempt at Threshold]]=1,"Exempt at Threshold",IF(SalAnalysis[[#This Row],[Non-Exempt with OT]]=1,"Non-Exempt with OT",IF(SalAnalysis[[#This Row],[Non-Exempt 40-hours]]=1,"Non-Exempt 40-hours","")))</f>
        <v/>
      </c>
    </row>
    <row r="87" spans="1:19" x14ac:dyDescent="0.25">
      <c r="A87" t="str">
        <f>IF(EESalData[[#This Row],[Employee]]="","",EESalData[[#This Row],[Employee]])</f>
        <v/>
      </c>
      <c r="B87" s="5" t="str">
        <f>IF(EESalData[[#This Row],[Current Annual Base Salary]]="","",EESalData[[#This Row],[Current Annual Base Salary]])</f>
        <v/>
      </c>
      <c r="C87" s="4" t="str">
        <f>IF(SalAnalysis[[#This Row],[Annual Salary]]="","",SalAnalysis[[#This Row],[Annual Salary]]/52)</f>
        <v/>
      </c>
      <c r="D87" s="4" t="str">
        <f>IF(SalAnalysis[[#This Row],[Annual Salary]]="","",SalAnalysis[[#This Row],[Weekly Pay]]/(40+SalAnalysis[[#This Row],[Weekly Overtime Hours]]))</f>
        <v/>
      </c>
      <c r="E87" t="str">
        <f>IF(EESalData[[#This Row],[Estimate Hours Worked Per Week Over 40]]="","",EESalData[[#This Row],[Estimate Hours Worked Per Week Over 40]])</f>
        <v/>
      </c>
      <c r="F87" t="str">
        <f>IF(SalAnalysis[[#This Row],[Weekly Overtime Hours]]="","",52*SalAnalysis[[#This Row],[Weekly Overtime Hours]])</f>
        <v/>
      </c>
      <c r="G87" s="4" t="str">
        <f>IF(SalAnalysis[[#This Row],[Regular Hr Rate]]="","",SalAnalysis[[#This Row],[Regular Hr Rate]]*1.5)</f>
        <v/>
      </c>
      <c r="H87" s="4" t="str">
        <f>IF(SalAnalysis[[#This Row],[Employee]]="","",'Data Input'!$E$3)</f>
        <v/>
      </c>
      <c r="I87" s="4" t="str">
        <f>IF(SalAnalysis[[#This Row],[Employee]]="","",(2080*SalAnalysis[[#This Row],[Regular Hr Rate]]))</f>
        <v/>
      </c>
      <c r="J87" s="4" t="str">
        <f>IF(SalAnalysis[[#This Row],[Employee]]="","",(SalAnalysis[[#This Row],[Annual Overtime Hours]]*SalAnalysis[[#This Row],[Overtime Rate]]))</f>
        <v/>
      </c>
      <c r="K87" s="4" t="str">
        <f>IF(SalAnalysis[[#This Row],[Employee]]="","",SalAnalysis[[#This Row],[Expected Annual Non-Exempt Regular Pay]]+SalAnalysis[[#This Row],[Expected Annual Non-Exempt Overtime Pay]])</f>
        <v/>
      </c>
      <c r="L87" s="4" t="str">
        <f>IF(SalAnalysis[[#This Row],[Employee]]="","",SalAnalysis[[#This Row],[Annual Salary]]-SalAnalysis[[#This Row],[Expected Annual Non-Exempt Regular Pay]])</f>
        <v/>
      </c>
      <c r="M87" s="5" t="str">
        <f>IF(SalAnalysis[[#This Row],[Employee]]="","",SalAnalysis[[#This Row],[Minimum Exempt Salary]]-SalAnalysis[[#This Row],[Annual Salary]])</f>
        <v/>
      </c>
      <c r="N87" s="5" t="str">
        <f>Decisions[[#This Row],[Chosen Cost]]</f>
        <v/>
      </c>
      <c r="O87" s="5" t="str">
        <f>IF(SalAnalysis[[#This Row],[Employee]]="","",SalAnalysis[[#This Row],[New Pay]]-SalAnalysis[[#This Row],[Annual Salary]])</f>
        <v/>
      </c>
      <c r="P87" s="10" t="str">
        <f>IF(Decisions[[#This Row],[2021 FLSA Status]]=SalAnalysis[[#Headers],[Exempt at Threshold]],1,"")</f>
        <v/>
      </c>
      <c r="Q87" s="10" t="str">
        <f>IF(Decisions[[#This Row],[2021 FLSA Status]]=SalAnalysis[[#Headers],[Non-Exempt with OT]],1,"")</f>
        <v/>
      </c>
      <c r="R87" s="10" t="str">
        <f>IF(Decisions[[#This Row],[2021 FLSA Status]]=SalAnalysis[[#Headers],[Non-Exempt 40-hours]],1,"")</f>
        <v/>
      </c>
      <c r="S87" s="10" t="str">
        <f>IF(SalAnalysis[[#This Row],[Exempt at Threshold]]=1,"Exempt at Threshold",IF(SalAnalysis[[#This Row],[Non-Exempt with OT]]=1,"Non-Exempt with OT",IF(SalAnalysis[[#This Row],[Non-Exempt 40-hours]]=1,"Non-Exempt 40-hours","")))</f>
        <v/>
      </c>
    </row>
    <row r="88" spans="1:19" x14ac:dyDescent="0.25">
      <c r="A88" t="str">
        <f>IF(EESalData[[#This Row],[Employee]]="","",EESalData[[#This Row],[Employee]])</f>
        <v/>
      </c>
      <c r="B88" s="5" t="str">
        <f>IF(EESalData[[#This Row],[Current Annual Base Salary]]="","",EESalData[[#This Row],[Current Annual Base Salary]])</f>
        <v/>
      </c>
      <c r="C88" s="4" t="str">
        <f>IF(SalAnalysis[[#This Row],[Annual Salary]]="","",SalAnalysis[[#This Row],[Annual Salary]]/52)</f>
        <v/>
      </c>
      <c r="D88" s="4" t="str">
        <f>IF(SalAnalysis[[#This Row],[Annual Salary]]="","",SalAnalysis[[#This Row],[Weekly Pay]]/(40+SalAnalysis[[#This Row],[Weekly Overtime Hours]]))</f>
        <v/>
      </c>
      <c r="E88" t="str">
        <f>IF(EESalData[[#This Row],[Estimate Hours Worked Per Week Over 40]]="","",EESalData[[#This Row],[Estimate Hours Worked Per Week Over 40]])</f>
        <v/>
      </c>
      <c r="F88" t="str">
        <f>IF(SalAnalysis[[#This Row],[Weekly Overtime Hours]]="","",52*SalAnalysis[[#This Row],[Weekly Overtime Hours]])</f>
        <v/>
      </c>
      <c r="G88" s="4" t="str">
        <f>IF(SalAnalysis[[#This Row],[Regular Hr Rate]]="","",SalAnalysis[[#This Row],[Regular Hr Rate]]*1.5)</f>
        <v/>
      </c>
      <c r="H88" s="4" t="str">
        <f>IF(SalAnalysis[[#This Row],[Employee]]="","",'Data Input'!$E$3)</f>
        <v/>
      </c>
      <c r="I88" s="4" t="str">
        <f>IF(SalAnalysis[[#This Row],[Employee]]="","",(2080*SalAnalysis[[#This Row],[Regular Hr Rate]]))</f>
        <v/>
      </c>
      <c r="J88" s="4" t="str">
        <f>IF(SalAnalysis[[#This Row],[Employee]]="","",(SalAnalysis[[#This Row],[Annual Overtime Hours]]*SalAnalysis[[#This Row],[Overtime Rate]]))</f>
        <v/>
      </c>
      <c r="K88" s="4" t="str">
        <f>IF(SalAnalysis[[#This Row],[Employee]]="","",SalAnalysis[[#This Row],[Expected Annual Non-Exempt Regular Pay]]+SalAnalysis[[#This Row],[Expected Annual Non-Exempt Overtime Pay]])</f>
        <v/>
      </c>
      <c r="L88" s="4" t="str">
        <f>IF(SalAnalysis[[#This Row],[Employee]]="","",SalAnalysis[[#This Row],[Annual Salary]]-SalAnalysis[[#This Row],[Expected Annual Non-Exempt Regular Pay]])</f>
        <v/>
      </c>
      <c r="M88" s="5" t="str">
        <f>IF(SalAnalysis[[#This Row],[Employee]]="","",SalAnalysis[[#This Row],[Minimum Exempt Salary]]-SalAnalysis[[#This Row],[Annual Salary]])</f>
        <v/>
      </c>
      <c r="N88" s="5" t="str">
        <f>Decisions[[#This Row],[Chosen Cost]]</f>
        <v/>
      </c>
      <c r="O88" s="5" t="str">
        <f>IF(SalAnalysis[[#This Row],[Employee]]="","",SalAnalysis[[#This Row],[New Pay]]-SalAnalysis[[#This Row],[Annual Salary]])</f>
        <v/>
      </c>
      <c r="P88" s="10" t="str">
        <f>IF(Decisions[[#This Row],[2021 FLSA Status]]=SalAnalysis[[#Headers],[Exempt at Threshold]],1,"")</f>
        <v/>
      </c>
      <c r="Q88" s="10" t="str">
        <f>IF(Decisions[[#This Row],[2021 FLSA Status]]=SalAnalysis[[#Headers],[Non-Exempt with OT]],1,"")</f>
        <v/>
      </c>
      <c r="R88" s="10" t="str">
        <f>IF(Decisions[[#This Row],[2021 FLSA Status]]=SalAnalysis[[#Headers],[Non-Exempt 40-hours]],1,"")</f>
        <v/>
      </c>
      <c r="S88" s="10" t="str">
        <f>IF(SalAnalysis[[#This Row],[Exempt at Threshold]]=1,"Exempt at Threshold",IF(SalAnalysis[[#This Row],[Non-Exempt with OT]]=1,"Non-Exempt with OT",IF(SalAnalysis[[#This Row],[Non-Exempt 40-hours]]=1,"Non-Exempt 40-hours","")))</f>
        <v/>
      </c>
    </row>
    <row r="89" spans="1:19" x14ac:dyDescent="0.25">
      <c r="A89" t="str">
        <f>IF(EESalData[[#This Row],[Employee]]="","",EESalData[[#This Row],[Employee]])</f>
        <v/>
      </c>
      <c r="B89" s="5" t="str">
        <f>IF(EESalData[[#This Row],[Current Annual Base Salary]]="","",EESalData[[#This Row],[Current Annual Base Salary]])</f>
        <v/>
      </c>
      <c r="C89" s="4" t="str">
        <f>IF(SalAnalysis[[#This Row],[Annual Salary]]="","",SalAnalysis[[#This Row],[Annual Salary]]/52)</f>
        <v/>
      </c>
      <c r="D89" s="4" t="str">
        <f>IF(SalAnalysis[[#This Row],[Annual Salary]]="","",SalAnalysis[[#This Row],[Weekly Pay]]/(40+SalAnalysis[[#This Row],[Weekly Overtime Hours]]))</f>
        <v/>
      </c>
      <c r="E89" t="str">
        <f>IF(EESalData[[#This Row],[Estimate Hours Worked Per Week Over 40]]="","",EESalData[[#This Row],[Estimate Hours Worked Per Week Over 40]])</f>
        <v/>
      </c>
      <c r="F89" t="str">
        <f>IF(SalAnalysis[[#This Row],[Weekly Overtime Hours]]="","",52*SalAnalysis[[#This Row],[Weekly Overtime Hours]])</f>
        <v/>
      </c>
      <c r="G89" s="4" t="str">
        <f>IF(SalAnalysis[[#This Row],[Regular Hr Rate]]="","",SalAnalysis[[#This Row],[Regular Hr Rate]]*1.5)</f>
        <v/>
      </c>
      <c r="H89" s="4" t="str">
        <f>IF(SalAnalysis[[#This Row],[Employee]]="","",'Data Input'!$E$3)</f>
        <v/>
      </c>
      <c r="I89" s="4" t="str">
        <f>IF(SalAnalysis[[#This Row],[Employee]]="","",(2080*SalAnalysis[[#This Row],[Regular Hr Rate]]))</f>
        <v/>
      </c>
      <c r="J89" s="4" t="str">
        <f>IF(SalAnalysis[[#This Row],[Employee]]="","",(SalAnalysis[[#This Row],[Annual Overtime Hours]]*SalAnalysis[[#This Row],[Overtime Rate]]))</f>
        <v/>
      </c>
      <c r="K89" s="4" t="str">
        <f>IF(SalAnalysis[[#This Row],[Employee]]="","",SalAnalysis[[#This Row],[Expected Annual Non-Exempt Regular Pay]]+SalAnalysis[[#This Row],[Expected Annual Non-Exempt Overtime Pay]])</f>
        <v/>
      </c>
      <c r="L89" s="4" t="str">
        <f>IF(SalAnalysis[[#This Row],[Employee]]="","",SalAnalysis[[#This Row],[Annual Salary]]-SalAnalysis[[#This Row],[Expected Annual Non-Exempt Regular Pay]])</f>
        <v/>
      </c>
      <c r="M89" s="5" t="str">
        <f>IF(SalAnalysis[[#This Row],[Employee]]="","",SalAnalysis[[#This Row],[Minimum Exempt Salary]]-SalAnalysis[[#This Row],[Annual Salary]])</f>
        <v/>
      </c>
      <c r="N89" s="5" t="str">
        <f>Decisions[[#This Row],[Chosen Cost]]</f>
        <v/>
      </c>
      <c r="O89" s="5" t="str">
        <f>IF(SalAnalysis[[#This Row],[Employee]]="","",SalAnalysis[[#This Row],[New Pay]]-SalAnalysis[[#This Row],[Annual Salary]])</f>
        <v/>
      </c>
      <c r="P89" s="10" t="str">
        <f>IF(Decisions[[#This Row],[2021 FLSA Status]]=SalAnalysis[[#Headers],[Exempt at Threshold]],1,"")</f>
        <v/>
      </c>
      <c r="Q89" s="10" t="str">
        <f>IF(Decisions[[#This Row],[2021 FLSA Status]]=SalAnalysis[[#Headers],[Non-Exempt with OT]],1,"")</f>
        <v/>
      </c>
      <c r="R89" s="10" t="str">
        <f>IF(Decisions[[#This Row],[2021 FLSA Status]]=SalAnalysis[[#Headers],[Non-Exempt 40-hours]],1,"")</f>
        <v/>
      </c>
      <c r="S89" s="10" t="str">
        <f>IF(SalAnalysis[[#This Row],[Exempt at Threshold]]=1,"Exempt at Threshold",IF(SalAnalysis[[#This Row],[Non-Exempt with OT]]=1,"Non-Exempt with OT",IF(SalAnalysis[[#This Row],[Non-Exempt 40-hours]]=1,"Non-Exempt 40-hours","")))</f>
        <v/>
      </c>
    </row>
    <row r="90" spans="1:19" x14ac:dyDescent="0.25">
      <c r="A90" t="str">
        <f>IF(EESalData[[#This Row],[Employee]]="","",EESalData[[#This Row],[Employee]])</f>
        <v/>
      </c>
      <c r="B90" s="5" t="str">
        <f>IF(EESalData[[#This Row],[Current Annual Base Salary]]="","",EESalData[[#This Row],[Current Annual Base Salary]])</f>
        <v/>
      </c>
      <c r="C90" s="4" t="str">
        <f>IF(SalAnalysis[[#This Row],[Annual Salary]]="","",SalAnalysis[[#This Row],[Annual Salary]]/52)</f>
        <v/>
      </c>
      <c r="D90" s="4" t="str">
        <f>IF(SalAnalysis[[#This Row],[Annual Salary]]="","",SalAnalysis[[#This Row],[Weekly Pay]]/(40+SalAnalysis[[#This Row],[Weekly Overtime Hours]]))</f>
        <v/>
      </c>
      <c r="E90" t="str">
        <f>IF(EESalData[[#This Row],[Estimate Hours Worked Per Week Over 40]]="","",EESalData[[#This Row],[Estimate Hours Worked Per Week Over 40]])</f>
        <v/>
      </c>
      <c r="F90" t="str">
        <f>IF(SalAnalysis[[#This Row],[Weekly Overtime Hours]]="","",52*SalAnalysis[[#This Row],[Weekly Overtime Hours]])</f>
        <v/>
      </c>
      <c r="G90" s="4" t="str">
        <f>IF(SalAnalysis[[#This Row],[Regular Hr Rate]]="","",SalAnalysis[[#This Row],[Regular Hr Rate]]*1.5)</f>
        <v/>
      </c>
      <c r="H90" s="4" t="str">
        <f>IF(SalAnalysis[[#This Row],[Employee]]="","",'Data Input'!$E$3)</f>
        <v/>
      </c>
      <c r="I90" s="4" t="str">
        <f>IF(SalAnalysis[[#This Row],[Employee]]="","",(2080*SalAnalysis[[#This Row],[Regular Hr Rate]]))</f>
        <v/>
      </c>
      <c r="J90" s="4" t="str">
        <f>IF(SalAnalysis[[#This Row],[Employee]]="","",(SalAnalysis[[#This Row],[Annual Overtime Hours]]*SalAnalysis[[#This Row],[Overtime Rate]]))</f>
        <v/>
      </c>
      <c r="K90" s="4" t="str">
        <f>IF(SalAnalysis[[#This Row],[Employee]]="","",SalAnalysis[[#This Row],[Expected Annual Non-Exempt Regular Pay]]+SalAnalysis[[#This Row],[Expected Annual Non-Exempt Overtime Pay]])</f>
        <v/>
      </c>
      <c r="L90" s="4" t="str">
        <f>IF(SalAnalysis[[#This Row],[Employee]]="","",SalAnalysis[[#This Row],[Annual Salary]]-SalAnalysis[[#This Row],[Expected Annual Non-Exempt Regular Pay]])</f>
        <v/>
      </c>
      <c r="M90" s="5" t="str">
        <f>IF(SalAnalysis[[#This Row],[Employee]]="","",SalAnalysis[[#This Row],[Minimum Exempt Salary]]-SalAnalysis[[#This Row],[Annual Salary]])</f>
        <v/>
      </c>
      <c r="N90" s="5" t="str">
        <f>Decisions[[#This Row],[Chosen Cost]]</f>
        <v/>
      </c>
      <c r="O90" s="5" t="str">
        <f>IF(SalAnalysis[[#This Row],[Employee]]="","",SalAnalysis[[#This Row],[New Pay]]-SalAnalysis[[#This Row],[Annual Salary]])</f>
        <v/>
      </c>
      <c r="P90" s="10" t="str">
        <f>IF(Decisions[[#This Row],[2021 FLSA Status]]=SalAnalysis[[#Headers],[Exempt at Threshold]],1,"")</f>
        <v/>
      </c>
      <c r="Q90" s="10" t="str">
        <f>IF(Decisions[[#This Row],[2021 FLSA Status]]=SalAnalysis[[#Headers],[Non-Exempt with OT]],1,"")</f>
        <v/>
      </c>
      <c r="R90" s="10" t="str">
        <f>IF(Decisions[[#This Row],[2021 FLSA Status]]=SalAnalysis[[#Headers],[Non-Exempt 40-hours]],1,"")</f>
        <v/>
      </c>
      <c r="S90" s="10" t="str">
        <f>IF(SalAnalysis[[#This Row],[Exempt at Threshold]]=1,"Exempt at Threshold",IF(SalAnalysis[[#This Row],[Non-Exempt with OT]]=1,"Non-Exempt with OT",IF(SalAnalysis[[#This Row],[Non-Exempt 40-hours]]=1,"Non-Exempt 40-hours","")))</f>
        <v/>
      </c>
    </row>
    <row r="91" spans="1:19" x14ac:dyDescent="0.25">
      <c r="A91" t="str">
        <f>IF(EESalData[[#This Row],[Employee]]="","",EESalData[[#This Row],[Employee]])</f>
        <v/>
      </c>
      <c r="B91" s="5" t="str">
        <f>IF(EESalData[[#This Row],[Current Annual Base Salary]]="","",EESalData[[#This Row],[Current Annual Base Salary]])</f>
        <v/>
      </c>
      <c r="C91" s="4" t="str">
        <f>IF(SalAnalysis[[#This Row],[Annual Salary]]="","",SalAnalysis[[#This Row],[Annual Salary]]/52)</f>
        <v/>
      </c>
      <c r="D91" s="4" t="str">
        <f>IF(SalAnalysis[[#This Row],[Annual Salary]]="","",SalAnalysis[[#This Row],[Weekly Pay]]/(40+SalAnalysis[[#This Row],[Weekly Overtime Hours]]))</f>
        <v/>
      </c>
      <c r="E91" t="str">
        <f>IF(EESalData[[#This Row],[Estimate Hours Worked Per Week Over 40]]="","",EESalData[[#This Row],[Estimate Hours Worked Per Week Over 40]])</f>
        <v/>
      </c>
      <c r="F91" t="str">
        <f>IF(SalAnalysis[[#This Row],[Weekly Overtime Hours]]="","",52*SalAnalysis[[#This Row],[Weekly Overtime Hours]])</f>
        <v/>
      </c>
      <c r="G91" s="4" t="str">
        <f>IF(SalAnalysis[[#This Row],[Regular Hr Rate]]="","",SalAnalysis[[#This Row],[Regular Hr Rate]]*1.5)</f>
        <v/>
      </c>
      <c r="H91" s="4" t="str">
        <f>IF(SalAnalysis[[#This Row],[Employee]]="","",'Data Input'!$E$3)</f>
        <v/>
      </c>
      <c r="I91" s="4" t="str">
        <f>IF(SalAnalysis[[#This Row],[Employee]]="","",(2080*SalAnalysis[[#This Row],[Regular Hr Rate]]))</f>
        <v/>
      </c>
      <c r="J91" s="4" t="str">
        <f>IF(SalAnalysis[[#This Row],[Employee]]="","",(SalAnalysis[[#This Row],[Annual Overtime Hours]]*SalAnalysis[[#This Row],[Overtime Rate]]))</f>
        <v/>
      </c>
      <c r="K91" s="4" t="str">
        <f>IF(SalAnalysis[[#This Row],[Employee]]="","",SalAnalysis[[#This Row],[Expected Annual Non-Exempt Regular Pay]]+SalAnalysis[[#This Row],[Expected Annual Non-Exempt Overtime Pay]])</f>
        <v/>
      </c>
      <c r="L91" s="4" t="str">
        <f>IF(SalAnalysis[[#This Row],[Employee]]="","",SalAnalysis[[#This Row],[Annual Salary]]-SalAnalysis[[#This Row],[Expected Annual Non-Exempt Regular Pay]])</f>
        <v/>
      </c>
      <c r="M91" s="5" t="str">
        <f>IF(SalAnalysis[[#This Row],[Employee]]="","",SalAnalysis[[#This Row],[Minimum Exempt Salary]]-SalAnalysis[[#This Row],[Annual Salary]])</f>
        <v/>
      </c>
      <c r="N91" s="5" t="str">
        <f>Decisions[[#This Row],[Chosen Cost]]</f>
        <v/>
      </c>
      <c r="O91" s="5" t="str">
        <f>IF(SalAnalysis[[#This Row],[Employee]]="","",SalAnalysis[[#This Row],[New Pay]]-SalAnalysis[[#This Row],[Annual Salary]])</f>
        <v/>
      </c>
      <c r="P91" s="10" t="str">
        <f>IF(Decisions[[#This Row],[2021 FLSA Status]]=SalAnalysis[[#Headers],[Exempt at Threshold]],1,"")</f>
        <v/>
      </c>
      <c r="Q91" s="10" t="str">
        <f>IF(Decisions[[#This Row],[2021 FLSA Status]]=SalAnalysis[[#Headers],[Non-Exempt with OT]],1,"")</f>
        <v/>
      </c>
      <c r="R91" s="10" t="str">
        <f>IF(Decisions[[#This Row],[2021 FLSA Status]]=SalAnalysis[[#Headers],[Non-Exempt 40-hours]],1,"")</f>
        <v/>
      </c>
      <c r="S91" s="10" t="str">
        <f>IF(SalAnalysis[[#This Row],[Exempt at Threshold]]=1,"Exempt at Threshold",IF(SalAnalysis[[#This Row],[Non-Exempt with OT]]=1,"Non-Exempt with OT",IF(SalAnalysis[[#This Row],[Non-Exempt 40-hours]]=1,"Non-Exempt 40-hours","")))</f>
        <v/>
      </c>
    </row>
    <row r="92" spans="1:19" x14ac:dyDescent="0.25">
      <c r="A92" t="str">
        <f>IF(EESalData[[#This Row],[Employee]]="","",EESalData[[#This Row],[Employee]])</f>
        <v/>
      </c>
      <c r="B92" s="5" t="str">
        <f>IF(EESalData[[#This Row],[Current Annual Base Salary]]="","",EESalData[[#This Row],[Current Annual Base Salary]])</f>
        <v/>
      </c>
      <c r="C92" s="4" t="str">
        <f>IF(SalAnalysis[[#This Row],[Annual Salary]]="","",SalAnalysis[[#This Row],[Annual Salary]]/52)</f>
        <v/>
      </c>
      <c r="D92" s="4" t="str">
        <f>IF(SalAnalysis[[#This Row],[Annual Salary]]="","",SalAnalysis[[#This Row],[Weekly Pay]]/(40+SalAnalysis[[#This Row],[Weekly Overtime Hours]]))</f>
        <v/>
      </c>
      <c r="E92" t="str">
        <f>IF(EESalData[[#This Row],[Estimate Hours Worked Per Week Over 40]]="","",EESalData[[#This Row],[Estimate Hours Worked Per Week Over 40]])</f>
        <v/>
      </c>
      <c r="F92" t="str">
        <f>IF(SalAnalysis[[#This Row],[Weekly Overtime Hours]]="","",52*SalAnalysis[[#This Row],[Weekly Overtime Hours]])</f>
        <v/>
      </c>
      <c r="G92" s="4" t="str">
        <f>IF(SalAnalysis[[#This Row],[Regular Hr Rate]]="","",SalAnalysis[[#This Row],[Regular Hr Rate]]*1.5)</f>
        <v/>
      </c>
      <c r="H92" s="4" t="str">
        <f>IF(SalAnalysis[[#This Row],[Employee]]="","",'Data Input'!$E$3)</f>
        <v/>
      </c>
      <c r="I92" s="4" t="str">
        <f>IF(SalAnalysis[[#This Row],[Employee]]="","",(2080*SalAnalysis[[#This Row],[Regular Hr Rate]]))</f>
        <v/>
      </c>
      <c r="J92" s="4" t="str">
        <f>IF(SalAnalysis[[#This Row],[Employee]]="","",(SalAnalysis[[#This Row],[Annual Overtime Hours]]*SalAnalysis[[#This Row],[Overtime Rate]]))</f>
        <v/>
      </c>
      <c r="K92" s="4" t="str">
        <f>IF(SalAnalysis[[#This Row],[Employee]]="","",SalAnalysis[[#This Row],[Expected Annual Non-Exempt Regular Pay]]+SalAnalysis[[#This Row],[Expected Annual Non-Exempt Overtime Pay]])</f>
        <v/>
      </c>
      <c r="L92" s="4" t="str">
        <f>IF(SalAnalysis[[#This Row],[Employee]]="","",SalAnalysis[[#This Row],[Annual Salary]]-SalAnalysis[[#This Row],[Expected Annual Non-Exempt Regular Pay]])</f>
        <v/>
      </c>
      <c r="M92" s="5" t="str">
        <f>IF(SalAnalysis[[#This Row],[Employee]]="","",SalAnalysis[[#This Row],[Minimum Exempt Salary]]-SalAnalysis[[#This Row],[Annual Salary]])</f>
        <v/>
      </c>
      <c r="N92" s="5" t="str">
        <f>Decisions[[#This Row],[Chosen Cost]]</f>
        <v/>
      </c>
      <c r="O92" s="5" t="str">
        <f>IF(SalAnalysis[[#This Row],[Employee]]="","",SalAnalysis[[#This Row],[New Pay]]-SalAnalysis[[#This Row],[Annual Salary]])</f>
        <v/>
      </c>
      <c r="P92" s="10" t="str">
        <f>IF(Decisions[[#This Row],[2021 FLSA Status]]=SalAnalysis[[#Headers],[Exempt at Threshold]],1,"")</f>
        <v/>
      </c>
      <c r="Q92" s="10" t="str">
        <f>IF(Decisions[[#This Row],[2021 FLSA Status]]=SalAnalysis[[#Headers],[Non-Exempt with OT]],1,"")</f>
        <v/>
      </c>
      <c r="R92" s="10" t="str">
        <f>IF(Decisions[[#This Row],[2021 FLSA Status]]=SalAnalysis[[#Headers],[Non-Exempt 40-hours]],1,"")</f>
        <v/>
      </c>
      <c r="S92" s="10" t="str">
        <f>IF(SalAnalysis[[#This Row],[Exempt at Threshold]]=1,"Exempt at Threshold",IF(SalAnalysis[[#This Row],[Non-Exempt with OT]]=1,"Non-Exempt with OT",IF(SalAnalysis[[#This Row],[Non-Exempt 40-hours]]=1,"Non-Exempt 40-hours","")))</f>
        <v/>
      </c>
    </row>
    <row r="93" spans="1:19" x14ac:dyDescent="0.25">
      <c r="A93" t="str">
        <f>IF(EESalData[[#This Row],[Employee]]="","",EESalData[[#This Row],[Employee]])</f>
        <v/>
      </c>
      <c r="B93" s="5" t="str">
        <f>IF(EESalData[[#This Row],[Current Annual Base Salary]]="","",EESalData[[#This Row],[Current Annual Base Salary]])</f>
        <v/>
      </c>
      <c r="C93" s="4" t="str">
        <f>IF(SalAnalysis[[#This Row],[Annual Salary]]="","",SalAnalysis[[#This Row],[Annual Salary]]/52)</f>
        <v/>
      </c>
      <c r="D93" s="4" t="str">
        <f>IF(SalAnalysis[[#This Row],[Annual Salary]]="","",SalAnalysis[[#This Row],[Weekly Pay]]/(40+SalAnalysis[[#This Row],[Weekly Overtime Hours]]))</f>
        <v/>
      </c>
      <c r="E93" t="str">
        <f>IF(EESalData[[#This Row],[Estimate Hours Worked Per Week Over 40]]="","",EESalData[[#This Row],[Estimate Hours Worked Per Week Over 40]])</f>
        <v/>
      </c>
      <c r="F93" t="str">
        <f>IF(SalAnalysis[[#This Row],[Weekly Overtime Hours]]="","",52*SalAnalysis[[#This Row],[Weekly Overtime Hours]])</f>
        <v/>
      </c>
      <c r="G93" s="4" t="str">
        <f>IF(SalAnalysis[[#This Row],[Regular Hr Rate]]="","",SalAnalysis[[#This Row],[Regular Hr Rate]]*1.5)</f>
        <v/>
      </c>
      <c r="H93" s="4" t="str">
        <f>IF(SalAnalysis[[#This Row],[Employee]]="","",'Data Input'!$E$3)</f>
        <v/>
      </c>
      <c r="I93" s="4" t="str">
        <f>IF(SalAnalysis[[#This Row],[Employee]]="","",(2080*SalAnalysis[[#This Row],[Regular Hr Rate]]))</f>
        <v/>
      </c>
      <c r="J93" s="4" t="str">
        <f>IF(SalAnalysis[[#This Row],[Employee]]="","",(SalAnalysis[[#This Row],[Annual Overtime Hours]]*SalAnalysis[[#This Row],[Overtime Rate]]))</f>
        <v/>
      </c>
      <c r="K93" s="4" t="str">
        <f>IF(SalAnalysis[[#This Row],[Employee]]="","",SalAnalysis[[#This Row],[Expected Annual Non-Exempt Regular Pay]]+SalAnalysis[[#This Row],[Expected Annual Non-Exempt Overtime Pay]])</f>
        <v/>
      </c>
      <c r="L93" s="4" t="str">
        <f>IF(SalAnalysis[[#This Row],[Employee]]="","",SalAnalysis[[#This Row],[Annual Salary]]-SalAnalysis[[#This Row],[Expected Annual Non-Exempt Regular Pay]])</f>
        <v/>
      </c>
      <c r="M93" s="5" t="str">
        <f>IF(SalAnalysis[[#This Row],[Employee]]="","",SalAnalysis[[#This Row],[Minimum Exempt Salary]]-SalAnalysis[[#This Row],[Annual Salary]])</f>
        <v/>
      </c>
      <c r="N93" s="5" t="str">
        <f>Decisions[[#This Row],[Chosen Cost]]</f>
        <v/>
      </c>
      <c r="O93" s="5" t="str">
        <f>IF(SalAnalysis[[#This Row],[Employee]]="","",SalAnalysis[[#This Row],[New Pay]]-SalAnalysis[[#This Row],[Annual Salary]])</f>
        <v/>
      </c>
      <c r="P93" s="10" t="str">
        <f>IF(Decisions[[#This Row],[2021 FLSA Status]]=SalAnalysis[[#Headers],[Exempt at Threshold]],1,"")</f>
        <v/>
      </c>
      <c r="Q93" s="10" t="str">
        <f>IF(Decisions[[#This Row],[2021 FLSA Status]]=SalAnalysis[[#Headers],[Non-Exempt with OT]],1,"")</f>
        <v/>
      </c>
      <c r="R93" s="10" t="str">
        <f>IF(Decisions[[#This Row],[2021 FLSA Status]]=SalAnalysis[[#Headers],[Non-Exempt 40-hours]],1,"")</f>
        <v/>
      </c>
      <c r="S93" s="10" t="str">
        <f>IF(SalAnalysis[[#This Row],[Exempt at Threshold]]=1,"Exempt at Threshold",IF(SalAnalysis[[#This Row],[Non-Exempt with OT]]=1,"Non-Exempt with OT",IF(SalAnalysis[[#This Row],[Non-Exempt 40-hours]]=1,"Non-Exempt 40-hours","")))</f>
        <v/>
      </c>
    </row>
    <row r="94" spans="1:19" x14ac:dyDescent="0.25">
      <c r="A94" t="str">
        <f>IF(EESalData[[#This Row],[Employee]]="","",EESalData[[#This Row],[Employee]])</f>
        <v/>
      </c>
      <c r="B94" s="5" t="str">
        <f>IF(EESalData[[#This Row],[Current Annual Base Salary]]="","",EESalData[[#This Row],[Current Annual Base Salary]])</f>
        <v/>
      </c>
      <c r="C94" s="4" t="str">
        <f>IF(SalAnalysis[[#This Row],[Annual Salary]]="","",SalAnalysis[[#This Row],[Annual Salary]]/52)</f>
        <v/>
      </c>
      <c r="D94" s="4" t="str">
        <f>IF(SalAnalysis[[#This Row],[Annual Salary]]="","",SalAnalysis[[#This Row],[Weekly Pay]]/(40+SalAnalysis[[#This Row],[Weekly Overtime Hours]]))</f>
        <v/>
      </c>
      <c r="E94" t="str">
        <f>IF(EESalData[[#This Row],[Estimate Hours Worked Per Week Over 40]]="","",EESalData[[#This Row],[Estimate Hours Worked Per Week Over 40]])</f>
        <v/>
      </c>
      <c r="F94" t="str">
        <f>IF(SalAnalysis[[#This Row],[Weekly Overtime Hours]]="","",52*SalAnalysis[[#This Row],[Weekly Overtime Hours]])</f>
        <v/>
      </c>
      <c r="G94" s="4" t="str">
        <f>IF(SalAnalysis[[#This Row],[Regular Hr Rate]]="","",SalAnalysis[[#This Row],[Regular Hr Rate]]*1.5)</f>
        <v/>
      </c>
      <c r="H94" s="4" t="str">
        <f>IF(SalAnalysis[[#This Row],[Employee]]="","",'Data Input'!$E$3)</f>
        <v/>
      </c>
      <c r="I94" s="4" t="str">
        <f>IF(SalAnalysis[[#This Row],[Employee]]="","",(2080*SalAnalysis[[#This Row],[Regular Hr Rate]]))</f>
        <v/>
      </c>
      <c r="J94" s="4" t="str">
        <f>IF(SalAnalysis[[#This Row],[Employee]]="","",(SalAnalysis[[#This Row],[Annual Overtime Hours]]*SalAnalysis[[#This Row],[Overtime Rate]]))</f>
        <v/>
      </c>
      <c r="K94" s="4" t="str">
        <f>IF(SalAnalysis[[#This Row],[Employee]]="","",SalAnalysis[[#This Row],[Expected Annual Non-Exempt Regular Pay]]+SalAnalysis[[#This Row],[Expected Annual Non-Exempt Overtime Pay]])</f>
        <v/>
      </c>
      <c r="L94" s="4" t="str">
        <f>IF(SalAnalysis[[#This Row],[Employee]]="","",SalAnalysis[[#This Row],[Annual Salary]]-SalAnalysis[[#This Row],[Expected Annual Non-Exempt Regular Pay]])</f>
        <v/>
      </c>
      <c r="M94" s="5" t="str">
        <f>IF(SalAnalysis[[#This Row],[Employee]]="","",SalAnalysis[[#This Row],[Minimum Exempt Salary]]-SalAnalysis[[#This Row],[Annual Salary]])</f>
        <v/>
      </c>
      <c r="N94" s="5" t="str">
        <f>Decisions[[#This Row],[Chosen Cost]]</f>
        <v/>
      </c>
      <c r="O94" s="5" t="str">
        <f>IF(SalAnalysis[[#This Row],[Employee]]="","",SalAnalysis[[#This Row],[New Pay]]-SalAnalysis[[#This Row],[Annual Salary]])</f>
        <v/>
      </c>
      <c r="P94" s="10" t="str">
        <f>IF(Decisions[[#This Row],[2021 FLSA Status]]=SalAnalysis[[#Headers],[Exempt at Threshold]],1,"")</f>
        <v/>
      </c>
      <c r="Q94" s="10" t="str">
        <f>IF(Decisions[[#This Row],[2021 FLSA Status]]=SalAnalysis[[#Headers],[Non-Exempt with OT]],1,"")</f>
        <v/>
      </c>
      <c r="R94" s="10" t="str">
        <f>IF(Decisions[[#This Row],[2021 FLSA Status]]=SalAnalysis[[#Headers],[Non-Exempt 40-hours]],1,"")</f>
        <v/>
      </c>
      <c r="S94" s="10" t="str">
        <f>IF(SalAnalysis[[#This Row],[Exempt at Threshold]]=1,"Exempt at Threshold",IF(SalAnalysis[[#This Row],[Non-Exempt with OT]]=1,"Non-Exempt with OT",IF(SalAnalysis[[#This Row],[Non-Exempt 40-hours]]=1,"Non-Exempt 40-hours","")))</f>
        <v/>
      </c>
    </row>
    <row r="95" spans="1:19" x14ac:dyDescent="0.25">
      <c r="A95" t="str">
        <f>IF(EESalData[[#This Row],[Employee]]="","",EESalData[[#This Row],[Employee]])</f>
        <v/>
      </c>
      <c r="B95" s="5" t="str">
        <f>IF(EESalData[[#This Row],[Current Annual Base Salary]]="","",EESalData[[#This Row],[Current Annual Base Salary]])</f>
        <v/>
      </c>
      <c r="C95" s="4" t="str">
        <f>IF(SalAnalysis[[#This Row],[Annual Salary]]="","",SalAnalysis[[#This Row],[Annual Salary]]/52)</f>
        <v/>
      </c>
      <c r="D95" s="4" t="str">
        <f>IF(SalAnalysis[[#This Row],[Annual Salary]]="","",SalAnalysis[[#This Row],[Weekly Pay]]/(40+SalAnalysis[[#This Row],[Weekly Overtime Hours]]))</f>
        <v/>
      </c>
      <c r="E95" t="str">
        <f>IF(EESalData[[#This Row],[Estimate Hours Worked Per Week Over 40]]="","",EESalData[[#This Row],[Estimate Hours Worked Per Week Over 40]])</f>
        <v/>
      </c>
      <c r="F95" t="str">
        <f>IF(SalAnalysis[[#This Row],[Weekly Overtime Hours]]="","",52*SalAnalysis[[#This Row],[Weekly Overtime Hours]])</f>
        <v/>
      </c>
      <c r="G95" s="4" t="str">
        <f>IF(SalAnalysis[[#This Row],[Regular Hr Rate]]="","",SalAnalysis[[#This Row],[Regular Hr Rate]]*1.5)</f>
        <v/>
      </c>
      <c r="H95" s="4" t="str">
        <f>IF(SalAnalysis[[#This Row],[Employee]]="","",'Data Input'!$E$3)</f>
        <v/>
      </c>
      <c r="I95" s="4" t="str">
        <f>IF(SalAnalysis[[#This Row],[Employee]]="","",(2080*SalAnalysis[[#This Row],[Regular Hr Rate]]))</f>
        <v/>
      </c>
      <c r="J95" s="4" t="str">
        <f>IF(SalAnalysis[[#This Row],[Employee]]="","",(SalAnalysis[[#This Row],[Annual Overtime Hours]]*SalAnalysis[[#This Row],[Overtime Rate]]))</f>
        <v/>
      </c>
      <c r="K95" s="4" t="str">
        <f>IF(SalAnalysis[[#This Row],[Employee]]="","",SalAnalysis[[#This Row],[Expected Annual Non-Exempt Regular Pay]]+SalAnalysis[[#This Row],[Expected Annual Non-Exempt Overtime Pay]])</f>
        <v/>
      </c>
      <c r="L95" s="4" t="str">
        <f>IF(SalAnalysis[[#This Row],[Employee]]="","",SalAnalysis[[#This Row],[Annual Salary]]-SalAnalysis[[#This Row],[Expected Annual Non-Exempt Regular Pay]])</f>
        <v/>
      </c>
      <c r="M95" s="5" t="str">
        <f>IF(SalAnalysis[[#This Row],[Employee]]="","",SalAnalysis[[#This Row],[Minimum Exempt Salary]]-SalAnalysis[[#This Row],[Annual Salary]])</f>
        <v/>
      </c>
      <c r="N95" s="5" t="str">
        <f>Decisions[[#This Row],[Chosen Cost]]</f>
        <v/>
      </c>
      <c r="O95" s="5" t="str">
        <f>IF(SalAnalysis[[#This Row],[Employee]]="","",SalAnalysis[[#This Row],[New Pay]]-SalAnalysis[[#This Row],[Annual Salary]])</f>
        <v/>
      </c>
      <c r="P95" s="10" t="str">
        <f>IF(Decisions[[#This Row],[2021 FLSA Status]]=SalAnalysis[[#Headers],[Exempt at Threshold]],1,"")</f>
        <v/>
      </c>
      <c r="Q95" s="10" t="str">
        <f>IF(Decisions[[#This Row],[2021 FLSA Status]]=SalAnalysis[[#Headers],[Non-Exempt with OT]],1,"")</f>
        <v/>
      </c>
      <c r="R95" s="10" t="str">
        <f>IF(Decisions[[#This Row],[2021 FLSA Status]]=SalAnalysis[[#Headers],[Non-Exempt 40-hours]],1,"")</f>
        <v/>
      </c>
      <c r="S95" s="10" t="str">
        <f>IF(SalAnalysis[[#This Row],[Exempt at Threshold]]=1,"Exempt at Threshold",IF(SalAnalysis[[#This Row],[Non-Exempt with OT]]=1,"Non-Exempt with OT",IF(SalAnalysis[[#This Row],[Non-Exempt 40-hours]]=1,"Non-Exempt 40-hours","")))</f>
        <v/>
      </c>
    </row>
    <row r="96" spans="1:19" x14ac:dyDescent="0.25">
      <c r="A96" t="str">
        <f>IF(EESalData[[#This Row],[Employee]]="","",EESalData[[#This Row],[Employee]])</f>
        <v/>
      </c>
      <c r="B96" s="5" t="str">
        <f>IF(EESalData[[#This Row],[Current Annual Base Salary]]="","",EESalData[[#This Row],[Current Annual Base Salary]])</f>
        <v/>
      </c>
      <c r="C96" s="4" t="str">
        <f>IF(SalAnalysis[[#This Row],[Annual Salary]]="","",SalAnalysis[[#This Row],[Annual Salary]]/52)</f>
        <v/>
      </c>
      <c r="D96" s="4" t="str">
        <f>IF(SalAnalysis[[#This Row],[Annual Salary]]="","",SalAnalysis[[#This Row],[Weekly Pay]]/(40+SalAnalysis[[#This Row],[Weekly Overtime Hours]]))</f>
        <v/>
      </c>
      <c r="E96" t="str">
        <f>IF(EESalData[[#This Row],[Estimate Hours Worked Per Week Over 40]]="","",EESalData[[#This Row],[Estimate Hours Worked Per Week Over 40]])</f>
        <v/>
      </c>
      <c r="F96" t="str">
        <f>IF(SalAnalysis[[#This Row],[Weekly Overtime Hours]]="","",52*SalAnalysis[[#This Row],[Weekly Overtime Hours]])</f>
        <v/>
      </c>
      <c r="G96" s="4" t="str">
        <f>IF(SalAnalysis[[#This Row],[Regular Hr Rate]]="","",SalAnalysis[[#This Row],[Regular Hr Rate]]*1.5)</f>
        <v/>
      </c>
      <c r="H96" s="4" t="str">
        <f>IF(SalAnalysis[[#This Row],[Employee]]="","",'Data Input'!$E$3)</f>
        <v/>
      </c>
      <c r="I96" s="4" t="str">
        <f>IF(SalAnalysis[[#This Row],[Employee]]="","",(2080*SalAnalysis[[#This Row],[Regular Hr Rate]]))</f>
        <v/>
      </c>
      <c r="J96" s="4" t="str">
        <f>IF(SalAnalysis[[#This Row],[Employee]]="","",(SalAnalysis[[#This Row],[Annual Overtime Hours]]*SalAnalysis[[#This Row],[Overtime Rate]]))</f>
        <v/>
      </c>
      <c r="K96" s="4" t="str">
        <f>IF(SalAnalysis[[#This Row],[Employee]]="","",SalAnalysis[[#This Row],[Expected Annual Non-Exempt Regular Pay]]+SalAnalysis[[#This Row],[Expected Annual Non-Exempt Overtime Pay]])</f>
        <v/>
      </c>
      <c r="L96" s="4" t="str">
        <f>IF(SalAnalysis[[#This Row],[Employee]]="","",SalAnalysis[[#This Row],[Annual Salary]]-SalAnalysis[[#This Row],[Expected Annual Non-Exempt Regular Pay]])</f>
        <v/>
      </c>
      <c r="M96" s="5" t="str">
        <f>IF(SalAnalysis[[#This Row],[Employee]]="","",SalAnalysis[[#This Row],[Minimum Exempt Salary]]-SalAnalysis[[#This Row],[Annual Salary]])</f>
        <v/>
      </c>
      <c r="N96" s="5" t="str">
        <f>Decisions[[#This Row],[Chosen Cost]]</f>
        <v/>
      </c>
      <c r="O96" s="5" t="str">
        <f>IF(SalAnalysis[[#This Row],[Employee]]="","",SalAnalysis[[#This Row],[New Pay]]-SalAnalysis[[#This Row],[Annual Salary]])</f>
        <v/>
      </c>
      <c r="P96" s="10" t="str">
        <f>IF(Decisions[[#This Row],[2021 FLSA Status]]=SalAnalysis[[#Headers],[Exempt at Threshold]],1,"")</f>
        <v/>
      </c>
      <c r="Q96" s="10" t="str">
        <f>IF(Decisions[[#This Row],[2021 FLSA Status]]=SalAnalysis[[#Headers],[Non-Exempt with OT]],1,"")</f>
        <v/>
      </c>
      <c r="R96" s="10" t="str">
        <f>IF(Decisions[[#This Row],[2021 FLSA Status]]=SalAnalysis[[#Headers],[Non-Exempt 40-hours]],1,"")</f>
        <v/>
      </c>
      <c r="S96" s="10" t="str">
        <f>IF(SalAnalysis[[#This Row],[Exempt at Threshold]]=1,"Exempt at Threshold",IF(SalAnalysis[[#This Row],[Non-Exempt with OT]]=1,"Non-Exempt with OT",IF(SalAnalysis[[#This Row],[Non-Exempt 40-hours]]=1,"Non-Exempt 40-hours","")))</f>
        <v/>
      </c>
    </row>
    <row r="97" spans="1:19" x14ac:dyDescent="0.25">
      <c r="A97" t="str">
        <f>IF(EESalData[[#This Row],[Employee]]="","",EESalData[[#This Row],[Employee]])</f>
        <v/>
      </c>
      <c r="B97" s="5" t="str">
        <f>IF(EESalData[[#This Row],[Current Annual Base Salary]]="","",EESalData[[#This Row],[Current Annual Base Salary]])</f>
        <v/>
      </c>
      <c r="C97" s="4" t="str">
        <f>IF(SalAnalysis[[#This Row],[Annual Salary]]="","",SalAnalysis[[#This Row],[Annual Salary]]/52)</f>
        <v/>
      </c>
      <c r="D97" s="4" t="str">
        <f>IF(SalAnalysis[[#This Row],[Annual Salary]]="","",SalAnalysis[[#This Row],[Weekly Pay]]/(40+SalAnalysis[[#This Row],[Weekly Overtime Hours]]))</f>
        <v/>
      </c>
      <c r="E97" t="str">
        <f>IF(EESalData[[#This Row],[Estimate Hours Worked Per Week Over 40]]="","",EESalData[[#This Row],[Estimate Hours Worked Per Week Over 40]])</f>
        <v/>
      </c>
      <c r="F97" t="str">
        <f>IF(SalAnalysis[[#This Row],[Weekly Overtime Hours]]="","",52*SalAnalysis[[#This Row],[Weekly Overtime Hours]])</f>
        <v/>
      </c>
      <c r="G97" s="4" t="str">
        <f>IF(SalAnalysis[[#This Row],[Regular Hr Rate]]="","",SalAnalysis[[#This Row],[Regular Hr Rate]]*1.5)</f>
        <v/>
      </c>
      <c r="H97" s="4" t="str">
        <f>IF(SalAnalysis[[#This Row],[Employee]]="","",'Data Input'!$E$3)</f>
        <v/>
      </c>
      <c r="I97" s="4" t="str">
        <f>IF(SalAnalysis[[#This Row],[Employee]]="","",(2080*SalAnalysis[[#This Row],[Regular Hr Rate]]))</f>
        <v/>
      </c>
      <c r="J97" s="4" t="str">
        <f>IF(SalAnalysis[[#This Row],[Employee]]="","",(SalAnalysis[[#This Row],[Annual Overtime Hours]]*SalAnalysis[[#This Row],[Overtime Rate]]))</f>
        <v/>
      </c>
      <c r="K97" s="4" t="str">
        <f>IF(SalAnalysis[[#This Row],[Employee]]="","",SalAnalysis[[#This Row],[Expected Annual Non-Exempt Regular Pay]]+SalAnalysis[[#This Row],[Expected Annual Non-Exempt Overtime Pay]])</f>
        <v/>
      </c>
      <c r="L97" s="4" t="str">
        <f>IF(SalAnalysis[[#This Row],[Employee]]="","",SalAnalysis[[#This Row],[Annual Salary]]-SalAnalysis[[#This Row],[Expected Annual Non-Exempt Regular Pay]])</f>
        <v/>
      </c>
      <c r="M97" s="5" t="str">
        <f>IF(SalAnalysis[[#This Row],[Employee]]="","",SalAnalysis[[#This Row],[Minimum Exempt Salary]]-SalAnalysis[[#This Row],[Annual Salary]])</f>
        <v/>
      </c>
      <c r="N97" s="5" t="str">
        <f>Decisions[[#This Row],[Chosen Cost]]</f>
        <v/>
      </c>
      <c r="O97" s="5" t="str">
        <f>IF(SalAnalysis[[#This Row],[Employee]]="","",SalAnalysis[[#This Row],[New Pay]]-SalAnalysis[[#This Row],[Annual Salary]])</f>
        <v/>
      </c>
      <c r="P97" s="10" t="str">
        <f>IF(Decisions[[#This Row],[2021 FLSA Status]]=SalAnalysis[[#Headers],[Exempt at Threshold]],1,"")</f>
        <v/>
      </c>
      <c r="Q97" s="10" t="str">
        <f>IF(Decisions[[#This Row],[2021 FLSA Status]]=SalAnalysis[[#Headers],[Non-Exempt with OT]],1,"")</f>
        <v/>
      </c>
      <c r="R97" s="10" t="str">
        <f>IF(Decisions[[#This Row],[2021 FLSA Status]]=SalAnalysis[[#Headers],[Non-Exempt 40-hours]],1,"")</f>
        <v/>
      </c>
      <c r="S97" s="10" t="str">
        <f>IF(SalAnalysis[[#This Row],[Exempt at Threshold]]=1,"Exempt at Threshold",IF(SalAnalysis[[#This Row],[Non-Exempt with OT]]=1,"Non-Exempt with OT",IF(SalAnalysis[[#This Row],[Non-Exempt 40-hours]]=1,"Non-Exempt 40-hours","")))</f>
        <v/>
      </c>
    </row>
    <row r="98" spans="1:19" x14ac:dyDescent="0.25">
      <c r="A98" t="str">
        <f>IF(EESalData[[#This Row],[Employee]]="","",EESalData[[#This Row],[Employee]])</f>
        <v/>
      </c>
      <c r="B98" s="5" t="str">
        <f>IF(EESalData[[#This Row],[Current Annual Base Salary]]="","",EESalData[[#This Row],[Current Annual Base Salary]])</f>
        <v/>
      </c>
      <c r="C98" s="4" t="str">
        <f>IF(SalAnalysis[[#This Row],[Annual Salary]]="","",SalAnalysis[[#This Row],[Annual Salary]]/52)</f>
        <v/>
      </c>
      <c r="D98" s="4" t="str">
        <f>IF(SalAnalysis[[#This Row],[Annual Salary]]="","",SalAnalysis[[#This Row],[Weekly Pay]]/(40+SalAnalysis[[#This Row],[Weekly Overtime Hours]]))</f>
        <v/>
      </c>
      <c r="E98" t="str">
        <f>IF(EESalData[[#This Row],[Estimate Hours Worked Per Week Over 40]]="","",EESalData[[#This Row],[Estimate Hours Worked Per Week Over 40]])</f>
        <v/>
      </c>
      <c r="F98" t="str">
        <f>IF(SalAnalysis[[#This Row],[Weekly Overtime Hours]]="","",52*SalAnalysis[[#This Row],[Weekly Overtime Hours]])</f>
        <v/>
      </c>
      <c r="G98" s="4" t="str">
        <f>IF(SalAnalysis[[#This Row],[Regular Hr Rate]]="","",SalAnalysis[[#This Row],[Regular Hr Rate]]*1.5)</f>
        <v/>
      </c>
      <c r="H98" s="4" t="str">
        <f>IF(SalAnalysis[[#This Row],[Employee]]="","",'Data Input'!$E$3)</f>
        <v/>
      </c>
      <c r="I98" s="4" t="str">
        <f>IF(SalAnalysis[[#This Row],[Employee]]="","",(2080*SalAnalysis[[#This Row],[Regular Hr Rate]]))</f>
        <v/>
      </c>
      <c r="J98" s="4" t="str">
        <f>IF(SalAnalysis[[#This Row],[Employee]]="","",(SalAnalysis[[#This Row],[Annual Overtime Hours]]*SalAnalysis[[#This Row],[Overtime Rate]]))</f>
        <v/>
      </c>
      <c r="K98" s="4" t="str">
        <f>IF(SalAnalysis[[#This Row],[Employee]]="","",SalAnalysis[[#This Row],[Expected Annual Non-Exempt Regular Pay]]+SalAnalysis[[#This Row],[Expected Annual Non-Exempt Overtime Pay]])</f>
        <v/>
      </c>
      <c r="L98" s="4" t="str">
        <f>IF(SalAnalysis[[#This Row],[Employee]]="","",SalAnalysis[[#This Row],[Annual Salary]]-SalAnalysis[[#This Row],[Expected Annual Non-Exempt Regular Pay]])</f>
        <v/>
      </c>
      <c r="M98" s="5" t="str">
        <f>IF(SalAnalysis[[#This Row],[Employee]]="","",SalAnalysis[[#This Row],[Minimum Exempt Salary]]-SalAnalysis[[#This Row],[Annual Salary]])</f>
        <v/>
      </c>
      <c r="N98" s="5" t="str">
        <f>Decisions[[#This Row],[Chosen Cost]]</f>
        <v/>
      </c>
      <c r="O98" s="5" t="str">
        <f>IF(SalAnalysis[[#This Row],[Employee]]="","",SalAnalysis[[#This Row],[New Pay]]-SalAnalysis[[#This Row],[Annual Salary]])</f>
        <v/>
      </c>
      <c r="P98" s="10" t="str">
        <f>IF(Decisions[[#This Row],[2021 FLSA Status]]=SalAnalysis[[#Headers],[Exempt at Threshold]],1,"")</f>
        <v/>
      </c>
      <c r="Q98" s="10" t="str">
        <f>IF(Decisions[[#This Row],[2021 FLSA Status]]=SalAnalysis[[#Headers],[Non-Exempt with OT]],1,"")</f>
        <v/>
      </c>
      <c r="R98" s="10" t="str">
        <f>IF(Decisions[[#This Row],[2021 FLSA Status]]=SalAnalysis[[#Headers],[Non-Exempt 40-hours]],1,"")</f>
        <v/>
      </c>
      <c r="S98" s="10" t="str">
        <f>IF(SalAnalysis[[#This Row],[Exempt at Threshold]]=1,"Exempt at Threshold",IF(SalAnalysis[[#This Row],[Non-Exempt with OT]]=1,"Non-Exempt with OT",IF(SalAnalysis[[#This Row],[Non-Exempt 40-hours]]=1,"Non-Exempt 40-hours","")))</f>
        <v/>
      </c>
    </row>
    <row r="99" spans="1:19" x14ac:dyDescent="0.25">
      <c r="A99" t="str">
        <f>IF(EESalData[[#This Row],[Employee]]="","",EESalData[[#This Row],[Employee]])</f>
        <v/>
      </c>
      <c r="B99" s="5" t="str">
        <f>IF(EESalData[[#This Row],[Current Annual Base Salary]]="","",EESalData[[#This Row],[Current Annual Base Salary]])</f>
        <v/>
      </c>
      <c r="C99" s="4" t="str">
        <f>IF(SalAnalysis[[#This Row],[Annual Salary]]="","",SalAnalysis[[#This Row],[Annual Salary]]/52)</f>
        <v/>
      </c>
      <c r="D99" s="4" t="str">
        <f>IF(SalAnalysis[[#This Row],[Annual Salary]]="","",SalAnalysis[[#This Row],[Weekly Pay]]/(40+SalAnalysis[[#This Row],[Weekly Overtime Hours]]))</f>
        <v/>
      </c>
      <c r="E99" t="str">
        <f>IF(EESalData[[#This Row],[Estimate Hours Worked Per Week Over 40]]="","",EESalData[[#This Row],[Estimate Hours Worked Per Week Over 40]])</f>
        <v/>
      </c>
      <c r="F99" t="str">
        <f>IF(SalAnalysis[[#This Row],[Weekly Overtime Hours]]="","",52*SalAnalysis[[#This Row],[Weekly Overtime Hours]])</f>
        <v/>
      </c>
      <c r="G99" s="4" t="str">
        <f>IF(SalAnalysis[[#This Row],[Regular Hr Rate]]="","",SalAnalysis[[#This Row],[Regular Hr Rate]]*1.5)</f>
        <v/>
      </c>
      <c r="H99" s="4" t="str">
        <f>IF(SalAnalysis[[#This Row],[Employee]]="","",'Data Input'!$E$3)</f>
        <v/>
      </c>
      <c r="I99" s="4" t="str">
        <f>IF(SalAnalysis[[#This Row],[Employee]]="","",(2080*SalAnalysis[[#This Row],[Regular Hr Rate]]))</f>
        <v/>
      </c>
      <c r="J99" s="4" t="str">
        <f>IF(SalAnalysis[[#This Row],[Employee]]="","",(SalAnalysis[[#This Row],[Annual Overtime Hours]]*SalAnalysis[[#This Row],[Overtime Rate]]))</f>
        <v/>
      </c>
      <c r="K99" s="4" t="str">
        <f>IF(SalAnalysis[[#This Row],[Employee]]="","",SalAnalysis[[#This Row],[Expected Annual Non-Exempt Regular Pay]]+SalAnalysis[[#This Row],[Expected Annual Non-Exempt Overtime Pay]])</f>
        <v/>
      </c>
      <c r="L99" s="4" t="str">
        <f>IF(SalAnalysis[[#This Row],[Employee]]="","",SalAnalysis[[#This Row],[Annual Salary]]-SalAnalysis[[#This Row],[Expected Annual Non-Exempt Regular Pay]])</f>
        <v/>
      </c>
      <c r="M99" s="5" t="str">
        <f>IF(SalAnalysis[[#This Row],[Employee]]="","",SalAnalysis[[#This Row],[Minimum Exempt Salary]]-SalAnalysis[[#This Row],[Annual Salary]])</f>
        <v/>
      </c>
      <c r="N99" s="5" t="str">
        <f>Decisions[[#This Row],[Chosen Cost]]</f>
        <v/>
      </c>
      <c r="O99" s="5" t="str">
        <f>IF(SalAnalysis[[#This Row],[Employee]]="","",SalAnalysis[[#This Row],[New Pay]]-SalAnalysis[[#This Row],[Annual Salary]])</f>
        <v/>
      </c>
      <c r="P99" s="10" t="str">
        <f>IF(Decisions[[#This Row],[2021 FLSA Status]]=SalAnalysis[[#Headers],[Exempt at Threshold]],1,"")</f>
        <v/>
      </c>
      <c r="Q99" s="10" t="str">
        <f>IF(Decisions[[#This Row],[2021 FLSA Status]]=SalAnalysis[[#Headers],[Non-Exempt with OT]],1,"")</f>
        <v/>
      </c>
      <c r="R99" s="10" t="str">
        <f>IF(Decisions[[#This Row],[2021 FLSA Status]]=SalAnalysis[[#Headers],[Non-Exempt 40-hours]],1,"")</f>
        <v/>
      </c>
      <c r="S99" s="10" t="str">
        <f>IF(SalAnalysis[[#This Row],[Exempt at Threshold]]=1,"Exempt at Threshold",IF(SalAnalysis[[#This Row],[Non-Exempt with OT]]=1,"Non-Exempt with OT",IF(SalAnalysis[[#This Row],[Non-Exempt 40-hours]]=1,"Non-Exempt 40-hours","")))</f>
        <v/>
      </c>
    </row>
    <row r="100" spans="1:19" x14ac:dyDescent="0.25">
      <c r="A100" t="str">
        <f>IF(EESalData[[#This Row],[Employee]]="","",EESalData[[#This Row],[Employee]])</f>
        <v/>
      </c>
      <c r="B100" s="5" t="str">
        <f>IF(EESalData[[#This Row],[Current Annual Base Salary]]="","",EESalData[[#This Row],[Current Annual Base Salary]])</f>
        <v/>
      </c>
      <c r="C100" s="4" t="str">
        <f>IF(SalAnalysis[[#This Row],[Annual Salary]]="","",SalAnalysis[[#This Row],[Annual Salary]]/52)</f>
        <v/>
      </c>
      <c r="D100" s="4" t="str">
        <f>IF(SalAnalysis[[#This Row],[Annual Salary]]="","",SalAnalysis[[#This Row],[Weekly Pay]]/(40+SalAnalysis[[#This Row],[Weekly Overtime Hours]]))</f>
        <v/>
      </c>
      <c r="E100" t="str">
        <f>IF(EESalData[[#This Row],[Estimate Hours Worked Per Week Over 40]]="","",EESalData[[#This Row],[Estimate Hours Worked Per Week Over 40]])</f>
        <v/>
      </c>
      <c r="F100" t="str">
        <f>IF(SalAnalysis[[#This Row],[Weekly Overtime Hours]]="","",52*SalAnalysis[[#This Row],[Weekly Overtime Hours]])</f>
        <v/>
      </c>
      <c r="G100" s="4" t="str">
        <f>IF(SalAnalysis[[#This Row],[Regular Hr Rate]]="","",SalAnalysis[[#This Row],[Regular Hr Rate]]*1.5)</f>
        <v/>
      </c>
      <c r="H100" s="4" t="str">
        <f>IF(SalAnalysis[[#This Row],[Employee]]="","",'Data Input'!$E$3)</f>
        <v/>
      </c>
      <c r="I100" s="4" t="str">
        <f>IF(SalAnalysis[[#This Row],[Employee]]="","",(2080*SalAnalysis[[#This Row],[Regular Hr Rate]]))</f>
        <v/>
      </c>
      <c r="J100" s="4" t="str">
        <f>IF(SalAnalysis[[#This Row],[Employee]]="","",(SalAnalysis[[#This Row],[Annual Overtime Hours]]*SalAnalysis[[#This Row],[Overtime Rate]]))</f>
        <v/>
      </c>
      <c r="K100" s="4" t="str">
        <f>IF(SalAnalysis[[#This Row],[Employee]]="","",SalAnalysis[[#This Row],[Expected Annual Non-Exempt Regular Pay]]+SalAnalysis[[#This Row],[Expected Annual Non-Exempt Overtime Pay]])</f>
        <v/>
      </c>
      <c r="L100" s="4" t="str">
        <f>IF(SalAnalysis[[#This Row],[Employee]]="","",SalAnalysis[[#This Row],[Annual Salary]]-SalAnalysis[[#This Row],[Expected Annual Non-Exempt Regular Pay]])</f>
        <v/>
      </c>
      <c r="M100" s="5" t="str">
        <f>IF(SalAnalysis[[#This Row],[Employee]]="","",SalAnalysis[[#This Row],[Minimum Exempt Salary]]-SalAnalysis[[#This Row],[Annual Salary]])</f>
        <v/>
      </c>
      <c r="N100" s="5" t="str">
        <f>Decisions[[#This Row],[Chosen Cost]]</f>
        <v/>
      </c>
      <c r="O100" s="5" t="str">
        <f>IF(SalAnalysis[[#This Row],[Employee]]="","",SalAnalysis[[#This Row],[New Pay]]-SalAnalysis[[#This Row],[Annual Salary]])</f>
        <v/>
      </c>
      <c r="P100" s="10" t="str">
        <f>IF(Decisions[[#This Row],[2021 FLSA Status]]=SalAnalysis[[#Headers],[Exempt at Threshold]],1,"")</f>
        <v/>
      </c>
      <c r="Q100" s="10" t="str">
        <f>IF(Decisions[[#This Row],[2021 FLSA Status]]=SalAnalysis[[#Headers],[Non-Exempt with OT]],1,"")</f>
        <v/>
      </c>
      <c r="R100" s="10" t="str">
        <f>IF(Decisions[[#This Row],[2021 FLSA Status]]=SalAnalysis[[#Headers],[Non-Exempt 40-hours]],1,"")</f>
        <v/>
      </c>
      <c r="S100" s="10" t="str">
        <f>IF(SalAnalysis[[#This Row],[Exempt at Threshold]]=1,"Exempt at Threshold",IF(SalAnalysis[[#This Row],[Non-Exempt with OT]]=1,"Non-Exempt with OT",IF(SalAnalysis[[#This Row],[Non-Exempt 40-hours]]=1,"Non-Exempt 40-hours","")))</f>
        <v/>
      </c>
    </row>
    <row r="101" spans="1:19" x14ac:dyDescent="0.25">
      <c r="A101" t="str">
        <f>IF(EESalData[[#This Row],[Employee]]="","",EESalData[[#This Row],[Employee]])</f>
        <v/>
      </c>
      <c r="B101" s="5" t="str">
        <f>IF(EESalData[[#This Row],[Current Annual Base Salary]]="","",EESalData[[#This Row],[Current Annual Base Salary]])</f>
        <v/>
      </c>
      <c r="C101" s="4" t="str">
        <f>IF(SalAnalysis[[#This Row],[Annual Salary]]="","",SalAnalysis[[#This Row],[Annual Salary]]/52)</f>
        <v/>
      </c>
      <c r="D101" s="4" t="str">
        <f>IF(SalAnalysis[[#This Row],[Annual Salary]]="","",SalAnalysis[[#This Row],[Weekly Pay]]/(40+SalAnalysis[[#This Row],[Weekly Overtime Hours]]))</f>
        <v/>
      </c>
      <c r="E101" t="str">
        <f>IF(EESalData[[#This Row],[Estimate Hours Worked Per Week Over 40]]="","",EESalData[[#This Row],[Estimate Hours Worked Per Week Over 40]])</f>
        <v/>
      </c>
      <c r="F101" t="str">
        <f>IF(SalAnalysis[[#This Row],[Weekly Overtime Hours]]="","",52*SalAnalysis[[#This Row],[Weekly Overtime Hours]])</f>
        <v/>
      </c>
      <c r="G101" s="4" t="str">
        <f>IF(SalAnalysis[[#This Row],[Regular Hr Rate]]="","",SalAnalysis[[#This Row],[Regular Hr Rate]]*1.5)</f>
        <v/>
      </c>
      <c r="H101" s="4" t="str">
        <f>IF(SalAnalysis[[#This Row],[Employee]]="","",'Data Input'!$E$3)</f>
        <v/>
      </c>
      <c r="I101" s="4" t="str">
        <f>IF(SalAnalysis[[#This Row],[Employee]]="","",(2080*SalAnalysis[[#This Row],[Regular Hr Rate]]))</f>
        <v/>
      </c>
      <c r="J101" s="4" t="str">
        <f>IF(SalAnalysis[[#This Row],[Employee]]="","",(SalAnalysis[[#This Row],[Annual Overtime Hours]]*SalAnalysis[[#This Row],[Overtime Rate]]))</f>
        <v/>
      </c>
      <c r="K101" s="4" t="str">
        <f>IF(SalAnalysis[[#This Row],[Employee]]="","",SalAnalysis[[#This Row],[Expected Annual Non-Exempt Regular Pay]]+SalAnalysis[[#This Row],[Expected Annual Non-Exempt Overtime Pay]])</f>
        <v/>
      </c>
      <c r="L101" s="4" t="str">
        <f>IF(SalAnalysis[[#This Row],[Employee]]="","",SalAnalysis[[#This Row],[Annual Salary]]-SalAnalysis[[#This Row],[Expected Annual Non-Exempt Regular Pay]])</f>
        <v/>
      </c>
      <c r="M101" s="5" t="str">
        <f>IF(SalAnalysis[[#This Row],[Employee]]="","",SalAnalysis[[#This Row],[Minimum Exempt Salary]]-SalAnalysis[[#This Row],[Annual Salary]])</f>
        <v/>
      </c>
      <c r="N101" s="5" t="str">
        <f>Decisions[[#This Row],[Chosen Cost]]</f>
        <v/>
      </c>
      <c r="O101" s="5" t="str">
        <f>IF(SalAnalysis[[#This Row],[Employee]]="","",SalAnalysis[[#This Row],[New Pay]]-SalAnalysis[[#This Row],[Annual Salary]])</f>
        <v/>
      </c>
      <c r="P101" s="10" t="str">
        <f>IF(Decisions[[#This Row],[2021 FLSA Status]]=SalAnalysis[[#Headers],[Exempt at Threshold]],1,"")</f>
        <v/>
      </c>
      <c r="Q101" s="10" t="str">
        <f>IF(Decisions[[#This Row],[2021 FLSA Status]]=SalAnalysis[[#Headers],[Non-Exempt with OT]],1,"")</f>
        <v/>
      </c>
      <c r="R101" s="10" t="str">
        <f>IF(Decisions[[#This Row],[2021 FLSA Status]]=SalAnalysis[[#Headers],[Non-Exempt 40-hours]],1,"")</f>
        <v/>
      </c>
      <c r="S101" s="10" t="str">
        <f>IF(SalAnalysis[[#This Row],[Exempt at Threshold]]=1,"Exempt at Threshold",IF(SalAnalysis[[#This Row],[Non-Exempt with OT]]=1,"Non-Exempt with OT",IF(SalAnalysis[[#This Row],[Non-Exempt 40-hours]]=1,"Non-Exempt 40-hours","")))</f>
        <v/>
      </c>
    </row>
    <row r="102" spans="1:19" x14ac:dyDescent="0.25">
      <c r="A102" t="str">
        <f>IF(EESalData[[#This Row],[Employee]]="","",EESalData[[#This Row],[Employee]])</f>
        <v/>
      </c>
      <c r="B102" s="5" t="str">
        <f>IF(EESalData[[#This Row],[Current Annual Base Salary]]="","",EESalData[[#This Row],[Current Annual Base Salary]])</f>
        <v/>
      </c>
      <c r="C102" s="4" t="str">
        <f>IF(SalAnalysis[[#This Row],[Annual Salary]]="","",SalAnalysis[[#This Row],[Annual Salary]]/52)</f>
        <v/>
      </c>
      <c r="D102" s="4" t="str">
        <f>IF(SalAnalysis[[#This Row],[Annual Salary]]="","",SalAnalysis[[#This Row],[Weekly Pay]]/(40+SalAnalysis[[#This Row],[Weekly Overtime Hours]]))</f>
        <v/>
      </c>
      <c r="E102" t="str">
        <f>IF(EESalData[[#This Row],[Estimate Hours Worked Per Week Over 40]]="","",EESalData[[#This Row],[Estimate Hours Worked Per Week Over 40]])</f>
        <v/>
      </c>
      <c r="F102" t="str">
        <f>IF(SalAnalysis[[#This Row],[Weekly Overtime Hours]]="","",52*SalAnalysis[[#This Row],[Weekly Overtime Hours]])</f>
        <v/>
      </c>
      <c r="G102" s="4" t="str">
        <f>IF(SalAnalysis[[#This Row],[Regular Hr Rate]]="","",SalAnalysis[[#This Row],[Regular Hr Rate]]*1.5)</f>
        <v/>
      </c>
      <c r="H102" s="4" t="str">
        <f>IF(SalAnalysis[[#This Row],[Employee]]="","",'Data Input'!$E$3)</f>
        <v/>
      </c>
      <c r="I102" s="4" t="str">
        <f>IF(SalAnalysis[[#This Row],[Employee]]="","",(2080*SalAnalysis[[#This Row],[Regular Hr Rate]]))</f>
        <v/>
      </c>
      <c r="J102" s="4" t="str">
        <f>IF(SalAnalysis[[#This Row],[Employee]]="","",(SalAnalysis[[#This Row],[Annual Overtime Hours]]*SalAnalysis[[#This Row],[Overtime Rate]]))</f>
        <v/>
      </c>
      <c r="K102" s="4" t="str">
        <f>IF(SalAnalysis[[#This Row],[Employee]]="","",SalAnalysis[[#This Row],[Expected Annual Non-Exempt Regular Pay]]+SalAnalysis[[#This Row],[Expected Annual Non-Exempt Overtime Pay]])</f>
        <v/>
      </c>
      <c r="L102" s="4" t="str">
        <f>IF(SalAnalysis[[#This Row],[Employee]]="","",SalAnalysis[[#This Row],[Annual Salary]]-SalAnalysis[[#This Row],[Expected Annual Non-Exempt Regular Pay]])</f>
        <v/>
      </c>
      <c r="M102" s="5" t="str">
        <f>IF(SalAnalysis[[#This Row],[Employee]]="","",SalAnalysis[[#This Row],[Minimum Exempt Salary]]-SalAnalysis[[#This Row],[Annual Salary]])</f>
        <v/>
      </c>
      <c r="N102" s="5" t="str">
        <f>Decisions[[#This Row],[Chosen Cost]]</f>
        <v/>
      </c>
      <c r="O102" s="5" t="str">
        <f>IF(SalAnalysis[[#This Row],[Employee]]="","",SalAnalysis[[#This Row],[New Pay]]-SalAnalysis[[#This Row],[Annual Salary]])</f>
        <v/>
      </c>
      <c r="P102" s="10" t="str">
        <f>IF(Decisions[[#This Row],[2021 FLSA Status]]=SalAnalysis[[#Headers],[Exempt at Threshold]],1,"")</f>
        <v/>
      </c>
      <c r="Q102" s="10" t="str">
        <f>IF(Decisions[[#This Row],[2021 FLSA Status]]=SalAnalysis[[#Headers],[Non-Exempt with OT]],1,"")</f>
        <v/>
      </c>
      <c r="R102" s="10" t="str">
        <f>IF(Decisions[[#This Row],[2021 FLSA Status]]=SalAnalysis[[#Headers],[Non-Exempt 40-hours]],1,"")</f>
        <v/>
      </c>
      <c r="S102" s="10" t="str">
        <f>IF(SalAnalysis[[#This Row],[Exempt at Threshold]]=1,"Exempt at Threshold",IF(SalAnalysis[[#This Row],[Non-Exempt with OT]]=1,"Non-Exempt with OT",IF(SalAnalysis[[#This Row],[Non-Exempt 40-hours]]=1,"Non-Exempt 40-hours","")))</f>
        <v/>
      </c>
    </row>
    <row r="103" spans="1:19" x14ac:dyDescent="0.25">
      <c r="A103" t="str">
        <f>IF(EESalData[[#This Row],[Employee]]="","",EESalData[[#This Row],[Employee]])</f>
        <v/>
      </c>
      <c r="B103" s="5" t="str">
        <f>IF(EESalData[[#This Row],[Current Annual Base Salary]]="","",EESalData[[#This Row],[Current Annual Base Salary]])</f>
        <v/>
      </c>
      <c r="C103" s="4" t="str">
        <f>IF(SalAnalysis[[#This Row],[Annual Salary]]="","",SalAnalysis[[#This Row],[Annual Salary]]/52)</f>
        <v/>
      </c>
      <c r="D103" s="4" t="str">
        <f>IF(SalAnalysis[[#This Row],[Annual Salary]]="","",SalAnalysis[[#This Row],[Weekly Pay]]/(40+SalAnalysis[[#This Row],[Weekly Overtime Hours]]))</f>
        <v/>
      </c>
      <c r="E103" t="str">
        <f>IF(EESalData[[#This Row],[Estimate Hours Worked Per Week Over 40]]="","",EESalData[[#This Row],[Estimate Hours Worked Per Week Over 40]])</f>
        <v/>
      </c>
      <c r="F103" t="str">
        <f>IF(SalAnalysis[[#This Row],[Weekly Overtime Hours]]="","",52*SalAnalysis[[#This Row],[Weekly Overtime Hours]])</f>
        <v/>
      </c>
      <c r="G103" s="4" t="str">
        <f>IF(SalAnalysis[[#This Row],[Regular Hr Rate]]="","",SalAnalysis[[#This Row],[Regular Hr Rate]]*1.5)</f>
        <v/>
      </c>
      <c r="H103" s="4" t="str">
        <f>IF(SalAnalysis[[#This Row],[Employee]]="","",'Data Input'!$E$3)</f>
        <v/>
      </c>
      <c r="I103" s="4" t="str">
        <f>IF(SalAnalysis[[#This Row],[Employee]]="","",(2080*SalAnalysis[[#This Row],[Regular Hr Rate]]))</f>
        <v/>
      </c>
      <c r="J103" s="4" t="str">
        <f>IF(SalAnalysis[[#This Row],[Employee]]="","",(SalAnalysis[[#This Row],[Annual Overtime Hours]]*SalAnalysis[[#This Row],[Overtime Rate]]))</f>
        <v/>
      </c>
      <c r="K103" s="4" t="str">
        <f>IF(SalAnalysis[[#This Row],[Employee]]="","",SalAnalysis[[#This Row],[Expected Annual Non-Exempt Regular Pay]]+SalAnalysis[[#This Row],[Expected Annual Non-Exempt Overtime Pay]])</f>
        <v/>
      </c>
      <c r="L103" s="4" t="str">
        <f>IF(SalAnalysis[[#This Row],[Employee]]="","",SalAnalysis[[#This Row],[Annual Salary]]-SalAnalysis[[#This Row],[Expected Annual Non-Exempt Regular Pay]])</f>
        <v/>
      </c>
      <c r="M103" s="5" t="str">
        <f>IF(SalAnalysis[[#This Row],[Employee]]="","",SalAnalysis[[#This Row],[Minimum Exempt Salary]]-SalAnalysis[[#This Row],[Annual Salary]])</f>
        <v/>
      </c>
      <c r="N103" s="5" t="str">
        <f>Decisions[[#This Row],[Chosen Cost]]</f>
        <v/>
      </c>
      <c r="O103" s="5" t="str">
        <f>IF(SalAnalysis[[#This Row],[Employee]]="","",SalAnalysis[[#This Row],[New Pay]]-SalAnalysis[[#This Row],[Annual Salary]])</f>
        <v/>
      </c>
      <c r="P103" s="10" t="str">
        <f>IF(Decisions[[#This Row],[2021 FLSA Status]]=SalAnalysis[[#Headers],[Exempt at Threshold]],1,"")</f>
        <v/>
      </c>
      <c r="Q103" s="10" t="str">
        <f>IF(Decisions[[#This Row],[2021 FLSA Status]]=SalAnalysis[[#Headers],[Non-Exempt with OT]],1,"")</f>
        <v/>
      </c>
      <c r="R103" s="10" t="str">
        <f>IF(Decisions[[#This Row],[2021 FLSA Status]]=SalAnalysis[[#Headers],[Non-Exempt 40-hours]],1,"")</f>
        <v/>
      </c>
      <c r="S103" s="10" t="str">
        <f>IF(SalAnalysis[[#This Row],[Exempt at Threshold]]=1,"Exempt at Threshold",IF(SalAnalysis[[#This Row],[Non-Exempt with OT]]=1,"Non-Exempt with OT",IF(SalAnalysis[[#This Row],[Non-Exempt 40-hours]]=1,"Non-Exempt 40-hours","")))</f>
        <v/>
      </c>
    </row>
    <row r="104" spans="1:19" x14ac:dyDescent="0.25">
      <c r="A104" t="str">
        <f>IF(EESalData[[#This Row],[Employee]]="","",EESalData[[#This Row],[Employee]])</f>
        <v/>
      </c>
      <c r="B104" s="5" t="str">
        <f>IF(EESalData[[#This Row],[Current Annual Base Salary]]="","",EESalData[[#This Row],[Current Annual Base Salary]])</f>
        <v/>
      </c>
      <c r="C104" s="4" t="str">
        <f>IF(SalAnalysis[[#This Row],[Annual Salary]]="","",SalAnalysis[[#This Row],[Annual Salary]]/52)</f>
        <v/>
      </c>
      <c r="D104" s="4" t="str">
        <f>IF(SalAnalysis[[#This Row],[Annual Salary]]="","",SalAnalysis[[#This Row],[Weekly Pay]]/(40+SalAnalysis[[#This Row],[Weekly Overtime Hours]]))</f>
        <v/>
      </c>
      <c r="E104" t="str">
        <f>IF(EESalData[[#This Row],[Estimate Hours Worked Per Week Over 40]]="","",EESalData[[#This Row],[Estimate Hours Worked Per Week Over 40]])</f>
        <v/>
      </c>
      <c r="F104" t="str">
        <f>IF(SalAnalysis[[#This Row],[Weekly Overtime Hours]]="","",52*SalAnalysis[[#This Row],[Weekly Overtime Hours]])</f>
        <v/>
      </c>
      <c r="G104" s="4" t="str">
        <f>IF(SalAnalysis[[#This Row],[Regular Hr Rate]]="","",SalAnalysis[[#This Row],[Regular Hr Rate]]*1.5)</f>
        <v/>
      </c>
      <c r="H104" s="4" t="str">
        <f>IF(SalAnalysis[[#This Row],[Employee]]="","",'Data Input'!$E$3)</f>
        <v/>
      </c>
      <c r="I104" s="4" t="str">
        <f>IF(SalAnalysis[[#This Row],[Employee]]="","",(2080*SalAnalysis[[#This Row],[Regular Hr Rate]]))</f>
        <v/>
      </c>
      <c r="J104" s="4" t="str">
        <f>IF(SalAnalysis[[#This Row],[Employee]]="","",(SalAnalysis[[#This Row],[Annual Overtime Hours]]*SalAnalysis[[#This Row],[Overtime Rate]]))</f>
        <v/>
      </c>
      <c r="K104" s="4" t="str">
        <f>IF(SalAnalysis[[#This Row],[Employee]]="","",SalAnalysis[[#This Row],[Expected Annual Non-Exempt Regular Pay]]+SalAnalysis[[#This Row],[Expected Annual Non-Exempt Overtime Pay]])</f>
        <v/>
      </c>
      <c r="L104" s="4" t="str">
        <f>IF(SalAnalysis[[#This Row],[Employee]]="","",SalAnalysis[[#This Row],[Annual Salary]]-SalAnalysis[[#This Row],[Expected Annual Non-Exempt Regular Pay]])</f>
        <v/>
      </c>
      <c r="M104" s="5" t="str">
        <f>IF(SalAnalysis[[#This Row],[Employee]]="","",SalAnalysis[[#This Row],[Minimum Exempt Salary]]-SalAnalysis[[#This Row],[Annual Salary]])</f>
        <v/>
      </c>
      <c r="N104" s="5" t="str">
        <f>Decisions[[#This Row],[Chosen Cost]]</f>
        <v/>
      </c>
      <c r="O104" s="5" t="str">
        <f>IF(SalAnalysis[[#This Row],[Employee]]="","",SalAnalysis[[#This Row],[New Pay]]-SalAnalysis[[#This Row],[Annual Salary]])</f>
        <v/>
      </c>
      <c r="P104" s="10" t="str">
        <f>IF(Decisions[[#This Row],[2021 FLSA Status]]=SalAnalysis[[#Headers],[Exempt at Threshold]],1,"")</f>
        <v/>
      </c>
      <c r="Q104" s="10" t="str">
        <f>IF(Decisions[[#This Row],[2021 FLSA Status]]=SalAnalysis[[#Headers],[Non-Exempt with OT]],1,"")</f>
        <v/>
      </c>
      <c r="R104" s="10" t="str">
        <f>IF(Decisions[[#This Row],[2021 FLSA Status]]=SalAnalysis[[#Headers],[Non-Exempt 40-hours]],1,"")</f>
        <v/>
      </c>
      <c r="S104" s="10" t="str">
        <f>IF(SalAnalysis[[#This Row],[Exempt at Threshold]]=1,"Exempt at Threshold",IF(SalAnalysis[[#This Row],[Non-Exempt with OT]]=1,"Non-Exempt with OT",IF(SalAnalysis[[#This Row],[Non-Exempt 40-hours]]=1,"Non-Exempt 40-hours","")))</f>
        <v/>
      </c>
    </row>
    <row r="105" spans="1:19" x14ac:dyDescent="0.25">
      <c r="A105" t="str">
        <f>IF(EESalData[[#This Row],[Employee]]="","",EESalData[[#This Row],[Employee]])</f>
        <v/>
      </c>
      <c r="B105" s="5" t="str">
        <f>IF(EESalData[[#This Row],[Current Annual Base Salary]]="","",EESalData[[#This Row],[Current Annual Base Salary]])</f>
        <v/>
      </c>
      <c r="C105" s="4" t="str">
        <f>IF(SalAnalysis[[#This Row],[Annual Salary]]="","",SalAnalysis[[#This Row],[Annual Salary]]/52)</f>
        <v/>
      </c>
      <c r="D105" s="4" t="str">
        <f>IF(SalAnalysis[[#This Row],[Annual Salary]]="","",SalAnalysis[[#This Row],[Weekly Pay]]/(40+SalAnalysis[[#This Row],[Weekly Overtime Hours]]))</f>
        <v/>
      </c>
      <c r="E105" t="str">
        <f>IF(EESalData[[#This Row],[Estimate Hours Worked Per Week Over 40]]="","",EESalData[[#This Row],[Estimate Hours Worked Per Week Over 40]])</f>
        <v/>
      </c>
      <c r="F105" t="str">
        <f>IF(SalAnalysis[[#This Row],[Weekly Overtime Hours]]="","",52*SalAnalysis[[#This Row],[Weekly Overtime Hours]])</f>
        <v/>
      </c>
      <c r="G105" s="4" t="str">
        <f>IF(SalAnalysis[[#This Row],[Regular Hr Rate]]="","",SalAnalysis[[#This Row],[Regular Hr Rate]]*1.5)</f>
        <v/>
      </c>
      <c r="H105" s="4" t="str">
        <f>IF(SalAnalysis[[#This Row],[Employee]]="","",'Data Input'!$E$3)</f>
        <v/>
      </c>
      <c r="I105" s="4" t="str">
        <f>IF(SalAnalysis[[#This Row],[Employee]]="","",(2080*SalAnalysis[[#This Row],[Regular Hr Rate]]))</f>
        <v/>
      </c>
      <c r="J105" s="4" t="str">
        <f>IF(SalAnalysis[[#This Row],[Employee]]="","",(SalAnalysis[[#This Row],[Annual Overtime Hours]]*SalAnalysis[[#This Row],[Overtime Rate]]))</f>
        <v/>
      </c>
      <c r="K105" s="4" t="str">
        <f>IF(SalAnalysis[[#This Row],[Employee]]="","",SalAnalysis[[#This Row],[Expected Annual Non-Exempt Regular Pay]]+SalAnalysis[[#This Row],[Expected Annual Non-Exempt Overtime Pay]])</f>
        <v/>
      </c>
      <c r="L105" s="4" t="str">
        <f>IF(SalAnalysis[[#This Row],[Employee]]="","",SalAnalysis[[#This Row],[Annual Salary]]-SalAnalysis[[#This Row],[Expected Annual Non-Exempt Regular Pay]])</f>
        <v/>
      </c>
      <c r="M105" s="5" t="str">
        <f>IF(SalAnalysis[[#This Row],[Employee]]="","",SalAnalysis[[#This Row],[Minimum Exempt Salary]]-SalAnalysis[[#This Row],[Annual Salary]])</f>
        <v/>
      </c>
      <c r="N105" s="5" t="str">
        <f>Decisions[[#This Row],[Chosen Cost]]</f>
        <v/>
      </c>
      <c r="O105" s="5" t="str">
        <f>IF(SalAnalysis[[#This Row],[Employee]]="","",SalAnalysis[[#This Row],[New Pay]]-SalAnalysis[[#This Row],[Annual Salary]])</f>
        <v/>
      </c>
      <c r="P105" s="10" t="str">
        <f>IF(Decisions[[#This Row],[2021 FLSA Status]]=SalAnalysis[[#Headers],[Exempt at Threshold]],1,"")</f>
        <v/>
      </c>
      <c r="Q105" s="10" t="str">
        <f>IF(Decisions[[#This Row],[2021 FLSA Status]]=SalAnalysis[[#Headers],[Non-Exempt with OT]],1,"")</f>
        <v/>
      </c>
      <c r="R105" s="10" t="str">
        <f>IF(Decisions[[#This Row],[2021 FLSA Status]]=SalAnalysis[[#Headers],[Non-Exempt 40-hours]],1,"")</f>
        <v/>
      </c>
      <c r="S105" s="10" t="str">
        <f>IF(SalAnalysis[[#This Row],[Exempt at Threshold]]=1,"Exempt at Threshold",IF(SalAnalysis[[#This Row],[Non-Exempt with OT]]=1,"Non-Exempt with OT",IF(SalAnalysis[[#This Row],[Non-Exempt 40-hours]]=1,"Non-Exempt 40-hours","")))</f>
        <v/>
      </c>
    </row>
    <row r="106" spans="1:19" x14ac:dyDescent="0.25">
      <c r="A106" t="str">
        <f>IF(EESalData[[#This Row],[Employee]]="","",EESalData[[#This Row],[Employee]])</f>
        <v/>
      </c>
      <c r="B106" s="5" t="str">
        <f>IF(EESalData[[#This Row],[Current Annual Base Salary]]="","",EESalData[[#This Row],[Current Annual Base Salary]])</f>
        <v/>
      </c>
      <c r="C106" s="4" t="str">
        <f>IF(SalAnalysis[[#This Row],[Annual Salary]]="","",SalAnalysis[[#This Row],[Annual Salary]]/52)</f>
        <v/>
      </c>
      <c r="D106" s="4" t="str">
        <f>IF(SalAnalysis[[#This Row],[Annual Salary]]="","",SalAnalysis[[#This Row],[Weekly Pay]]/(40+SalAnalysis[[#This Row],[Weekly Overtime Hours]]))</f>
        <v/>
      </c>
      <c r="E106" t="str">
        <f>IF(EESalData[[#This Row],[Estimate Hours Worked Per Week Over 40]]="","",EESalData[[#This Row],[Estimate Hours Worked Per Week Over 40]])</f>
        <v/>
      </c>
      <c r="F106" t="str">
        <f>IF(SalAnalysis[[#This Row],[Weekly Overtime Hours]]="","",52*SalAnalysis[[#This Row],[Weekly Overtime Hours]])</f>
        <v/>
      </c>
      <c r="G106" s="4" t="str">
        <f>IF(SalAnalysis[[#This Row],[Regular Hr Rate]]="","",SalAnalysis[[#This Row],[Regular Hr Rate]]*1.5)</f>
        <v/>
      </c>
      <c r="H106" s="4" t="str">
        <f>IF(SalAnalysis[[#This Row],[Employee]]="","",'Data Input'!$E$3)</f>
        <v/>
      </c>
      <c r="I106" s="4" t="str">
        <f>IF(SalAnalysis[[#This Row],[Employee]]="","",(2080*SalAnalysis[[#This Row],[Regular Hr Rate]]))</f>
        <v/>
      </c>
      <c r="J106" s="4" t="str">
        <f>IF(SalAnalysis[[#This Row],[Employee]]="","",(SalAnalysis[[#This Row],[Annual Overtime Hours]]*SalAnalysis[[#This Row],[Overtime Rate]]))</f>
        <v/>
      </c>
      <c r="K106" s="4" t="str">
        <f>IF(SalAnalysis[[#This Row],[Employee]]="","",SalAnalysis[[#This Row],[Expected Annual Non-Exempt Regular Pay]]+SalAnalysis[[#This Row],[Expected Annual Non-Exempt Overtime Pay]])</f>
        <v/>
      </c>
      <c r="L106" s="4" t="str">
        <f>IF(SalAnalysis[[#This Row],[Employee]]="","",SalAnalysis[[#This Row],[Annual Salary]]-SalAnalysis[[#This Row],[Expected Annual Non-Exempt Regular Pay]])</f>
        <v/>
      </c>
      <c r="M106" s="5" t="str">
        <f>IF(SalAnalysis[[#This Row],[Employee]]="","",SalAnalysis[[#This Row],[Minimum Exempt Salary]]-SalAnalysis[[#This Row],[Annual Salary]])</f>
        <v/>
      </c>
      <c r="N106" s="5" t="str">
        <f>Decisions[[#This Row],[Chosen Cost]]</f>
        <v/>
      </c>
      <c r="O106" s="5" t="str">
        <f>IF(SalAnalysis[[#This Row],[Employee]]="","",SalAnalysis[[#This Row],[New Pay]]-SalAnalysis[[#This Row],[Annual Salary]])</f>
        <v/>
      </c>
      <c r="P106" s="10" t="str">
        <f>IF(Decisions[[#This Row],[2021 FLSA Status]]=SalAnalysis[[#Headers],[Exempt at Threshold]],1,"")</f>
        <v/>
      </c>
      <c r="Q106" s="10" t="str">
        <f>IF(Decisions[[#This Row],[2021 FLSA Status]]=SalAnalysis[[#Headers],[Non-Exempt with OT]],1,"")</f>
        <v/>
      </c>
      <c r="R106" s="10" t="str">
        <f>IF(Decisions[[#This Row],[2021 FLSA Status]]=SalAnalysis[[#Headers],[Non-Exempt 40-hours]],1,"")</f>
        <v/>
      </c>
      <c r="S106" s="10" t="str">
        <f>IF(SalAnalysis[[#This Row],[Exempt at Threshold]]=1,"Exempt at Threshold",IF(SalAnalysis[[#This Row],[Non-Exempt with OT]]=1,"Non-Exempt with OT",IF(SalAnalysis[[#This Row],[Non-Exempt 40-hours]]=1,"Non-Exempt 40-hours","")))</f>
        <v/>
      </c>
    </row>
    <row r="107" spans="1:19" x14ac:dyDescent="0.25">
      <c r="A107" t="str">
        <f>IF(EESalData[[#This Row],[Employee]]="","",EESalData[[#This Row],[Employee]])</f>
        <v/>
      </c>
      <c r="B107" s="5" t="str">
        <f>IF(EESalData[[#This Row],[Current Annual Base Salary]]="","",EESalData[[#This Row],[Current Annual Base Salary]])</f>
        <v/>
      </c>
      <c r="C107" s="4" t="str">
        <f>IF(SalAnalysis[[#This Row],[Annual Salary]]="","",SalAnalysis[[#This Row],[Annual Salary]]/52)</f>
        <v/>
      </c>
      <c r="D107" s="4" t="str">
        <f>IF(SalAnalysis[[#This Row],[Annual Salary]]="","",SalAnalysis[[#This Row],[Weekly Pay]]/(40+SalAnalysis[[#This Row],[Weekly Overtime Hours]]))</f>
        <v/>
      </c>
      <c r="E107" t="str">
        <f>IF(EESalData[[#This Row],[Estimate Hours Worked Per Week Over 40]]="","",EESalData[[#This Row],[Estimate Hours Worked Per Week Over 40]])</f>
        <v/>
      </c>
      <c r="F107" t="str">
        <f>IF(SalAnalysis[[#This Row],[Weekly Overtime Hours]]="","",52*SalAnalysis[[#This Row],[Weekly Overtime Hours]])</f>
        <v/>
      </c>
      <c r="G107" s="4" t="str">
        <f>IF(SalAnalysis[[#This Row],[Regular Hr Rate]]="","",SalAnalysis[[#This Row],[Regular Hr Rate]]*1.5)</f>
        <v/>
      </c>
      <c r="H107" s="4" t="str">
        <f>IF(SalAnalysis[[#This Row],[Employee]]="","",'Data Input'!$E$3)</f>
        <v/>
      </c>
      <c r="I107" s="4" t="str">
        <f>IF(SalAnalysis[[#This Row],[Employee]]="","",(2080*SalAnalysis[[#This Row],[Regular Hr Rate]]))</f>
        <v/>
      </c>
      <c r="J107" s="4" t="str">
        <f>IF(SalAnalysis[[#This Row],[Employee]]="","",(SalAnalysis[[#This Row],[Annual Overtime Hours]]*SalAnalysis[[#This Row],[Overtime Rate]]))</f>
        <v/>
      </c>
      <c r="K107" s="4" t="str">
        <f>IF(SalAnalysis[[#This Row],[Employee]]="","",SalAnalysis[[#This Row],[Expected Annual Non-Exempt Regular Pay]]+SalAnalysis[[#This Row],[Expected Annual Non-Exempt Overtime Pay]])</f>
        <v/>
      </c>
      <c r="L107" s="4" t="str">
        <f>IF(SalAnalysis[[#This Row],[Employee]]="","",SalAnalysis[[#This Row],[Annual Salary]]-SalAnalysis[[#This Row],[Expected Annual Non-Exempt Regular Pay]])</f>
        <v/>
      </c>
      <c r="M107" s="5" t="str">
        <f>IF(SalAnalysis[[#This Row],[Employee]]="","",SalAnalysis[[#This Row],[Minimum Exempt Salary]]-SalAnalysis[[#This Row],[Annual Salary]])</f>
        <v/>
      </c>
      <c r="N107" s="5" t="str">
        <f>Decisions[[#This Row],[Chosen Cost]]</f>
        <v/>
      </c>
      <c r="O107" s="5" t="str">
        <f>IF(SalAnalysis[[#This Row],[Employee]]="","",SalAnalysis[[#This Row],[New Pay]]-SalAnalysis[[#This Row],[Annual Salary]])</f>
        <v/>
      </c>
      <c r="P107" s="10" t="str">
        <f>IF(Decisions[[#This Row],[2021 FLSA Status]]=SalAnalysis[[#Headers],[Exempt at Threshold]],1,"")</f>
        <v/>
      </c>
      <c r="Q107" s="10" t="str">
        <f>IF(Decisions[[#This Row],[2021 FLSA Status]]=SalAnalysis[[#Headers],[Non-Exempt with OT]],1,"")</f>
        <v/>
      </c>
      <c r="R107" s="10" t="str">
        <f>IF(Decisions[[#This Row],[2021 FLSA Status]]=SalAnalysis[[#Headers],[Non-Exempt 40-hours]],1,"")</f>
        <v/>
      </c>
      <c r="S107" s="10" t="str">
        <f>IF(SalAnalysis[[#This Row],[Exempt at Threshold]]=1,"Exempt at Threshold",IF(SalAnalysis[[#This Row],[Non-Exempt with OT]]=1,"Non-Exempt with OT",IF(SalAnalysis[[#This Row],[Non-Exempt 40-hours]]=1,"Non-Exempt 40-hours","")))</f>
        <v/>
      </c>
    </row>
    <row r="108" spans="1:19" x14ac:dyDescent="0.25">
      <c r="A108" t="str">
        <f>IF(EESalData[[#This Row],[Employee]]="","",EESalData[[#This Row],[Employee]])</f>
        <v/>
      </c>
      <c r="B108" s="5" t="str">
        <f>IF(EESalData[[#This Row],[Current Annual Base Salary]]="","",EESalData[[#This Row],[Current Annual Base Salary]])</f>
        <v/>
      </c>
      <c r="C108" s="4" t="str">
        <f>IF(SalAnalysis[[#This Row],[Annual Salary]]="","",SalAnalysis[[#This Row],[Annual Salary]]/52)</f>
        <v/>
      </c>
      <c r="D108" s="4" t="str">
        <f>IF(SalAnalysis[[#This Row],[Annual Salary]]="","",SalAnalysis[[#This Row],[Weekly Pay]]/(40+SalAnalysis[[#This Row],[Weekly Overtime Hours]]))</f>
        <v/>
      </c>
      <c r="E108" t="str">
        <f>IF(EESalData[[#This Row],[Estimate Hours Worked Per Week Over 40]]="","",EESalData[[#This Row],[Estimate Hours Worked Per Week Over 40]])</f>
        <v/>
      </c>
      <c r="F108" t="str">
        <f>IF(SalAnalysis[[#This Row],[Weekly Overtime Hours]]="","",52*SalAnalysis[[#This Row],[Weekly Overtime Hours]])</f>
        <v/>
      </c>
      <c r="G108" s="4" t="str">
        <f>IF(SalAnalysis[[#This Row],[Regular Hr Rate]]="","",SalAnalysis[[#This Row],[Regular Hr Rate]]*1.5)</f>
        <v/>
      </c>
      <c r="H108" s="4" t="str">
        <f>IF(SalAnalysis[[#This Row],[Employee]]="","",'Data Input'!$E$3)</f>
        <v/>
      </c>
      <c r="I108" s="4" t="str">
        <f>IF(SalAnalysis[[#This Row],[Employee]]="","",(2080*SalAnalysis[[#This Row],[Regular Hr Rate]]))</f>
        <v/>
      </c>
      <c r="J108" s="4" t="str">
        <f>IF(SalAnalysis[[#This Row],[Employee]]="","",(SalAnalysis[[#This Row],[Annual Overtime Hours]]*SalAnalysis[[#This Row],[Overtime Rate]]))</f>
        <v/>
      </c>
      <c r="K108" s="4" t="str">
        <f>IF(SalAnalysis[[#This Row],[Employee]]="","",SalAnalysis[[#This Row],[Expected Annual Non-Exempt Regular Pay]]+SalAnalysis[[#This Row],[Expected Annual Non-Exempt Overtime Pay]])</f>
        <v/>
      </c>
      <c r="L108" s="4" t="str">
        <f>IF(SalAnalysis[[#This Row],[Employee]]="","",SalAnalysis[[#This Row],[Annual Salary]]-SalAnalysis[[#This Row],[Expected Annual Non-Exempt Regular Pay]])</f>
        <v/>
      </c>
      <c r="M108" s="5" t="str">
        <f>IF(SalAnalysis[[#This Row],[Employee]]="","",SalAnalysis[[#This Row],[Minimum Exempt Salary]]-SalAnalysis[[#This Row],[Annual Salary]])</f>
        <v/>
      </c>
      <c r="N108" s="5" t="str">
        <f>Decisions[[#This Row],[Chosen Cost]]</f>
        <v/>
      </c>
      <c r="O108" s="5" t="str">
        <f>IF(SalAnalysis[[#This Row],[Employee]]="","",SalAnalysis[[#This Row],[New Pay]]-SalAnalysis[[#This Row],[Annual Salary]])</f>
        <v/>
      </c>
      <c r="P108" s="10" t="str">
        <f>IF(Decisions[[#This Row],[2021 FLSA Status]]=SalAnalysis[[#Headers],[Exempt at Threshold]],1,"")</f>
        <v/>
      </c>
      <c r="Q108" s="10" t="str">
        <f>IF(Decisions[[#This Row],[2021 FLSA Status]]=SalAnalysis[[#Headers],[Non-Exempt with OT]],1,"")</f>
        <v/>
      </c>
      <c r="R108" s="10" t="str">
        <f>IF(Decisions[[#This Row],[2021 FLSA Status]]=SalAnalysis[[#Headers],[Non-Exempt 40-hours]],1,"")</f>
        <v/>
      </c>
      <c r="S108" s="10" t="str">
        <f>IF(SalAnalysis[[#This Row],[Exempt at Threshold]]=1,"Exempt at Threshold",IF(SalAnalysis[[#This Row],[Non-Exempt with OT]]=1,"Non-Exempt with OT",IF(SalAnalysis[[#This Row],[Non-Exempt 40-hours]]=1,"Non-Exempt 40-hours","")))</f>
        <v/>
      </c>
    </row>
    <row r="109" spans="1:19" x14ac:dyDescent="0.25">
      <c r="A109" t="str">
        <f>IF(EESalData[[#This Row],[Employee]]="","",EESalData[[#This Row],[Employee]])</f>
        <v/>
      </c>
      <c r="B109" s="5" t="str">
        <f>IF(EESalData[[#This Row],[Current Annual Base Salary]]="","",EESalData[[#This Row],[Current Annual Base Salary]])</f>
        <v/>
      </c>
      <c r="C109" s="4" t="str">
        <f>IF(SalAnalysis[[#This Row],[Annual Salary]]="","",SalAnalysis[[#This Row],[Annual Salary]]/52)</f>
        <v/>
      </c>
      <c r="D109" s="4" t="str">
        <f>IF(SalAnalysis[[#This Row],[Annual Salary]]="","",SalAnalysis[[#This Row],[Weekly Pay]]/(40+SalAnalysis[[#This Row],[Weekly Overtime Hours]]))</f>
        <v/>
      </c>
      <c r="E109" t="str">
        <f>IF(EESalData[[#This Row],[Estimate Hours Worked Per Week Over 40]]="","",EESalData[[#This Row],[Estimate Hours Worked Per Week Over 40]])</f>
        <v/>
      </c>
      <c r="F109" t="str">
        <f>IF(SalAnalysis[[#This Row],[Weekly Overtime Hours]]="","",52*SalAnalysis[[#This Row],[Weekly Overtime Hours]])</f>
        <v/>
      </c>
      <c r="G109" s="4" t="str">
        <f>IF(SalAnalysis[[#This Row],[Regular Hr Rate]]="","",SalAnalysis[[#This Row],[Regular Hr Rate]]*1.5)</f>
        <v/>
      </c>
      <c r="H109" s="4" t="str">
        <f>IF(SalAnalysis[[#This Row],[Employee]]="","",'Data Input'!$E$3)</f>
        <v/>
      </c>
      <c r="I109" s="4" t="str">
        <f>IF(SalAnalysis[[#This Row],[Employee]]="","",(2080*SalAnalysis[[#This Row],[Regular Hr Rate]]))</f>
        <v/>
      </c>
      <c r="J109" s="4" t="str">
        <f>IF(SalAnalysis[[#This Row],[Employee]]="","",(SalAnalysis[[#This Row],[Annual Overtime Hours]]*SalAnalysis[[#This Row],[Overtime Rate]]))</f>
        <v/>
      </c>
      <c r="K109" s="4" t="str">
        <f>IF(SalAnalysis[[#This Row],[Employee]]="","",SalAnalysis[[#This Row],[Expected Annual Non-Exempt Regular Pay]]+SalAnalysis[[#This Row],[Expected Annual Non-Exempt Overtime Pay]])</f>
        <v/>
      </c>
      <c r="L109" s="4" t="str">
        <f>IF(SalAnalysis[[#This Row],[Employee]]="","",SalAnalysis[[#This Row],[Annual Salary]]-SalAnalysis[[#This Row],[Expected Annual Non-Exempt Regular Pay]])</f>
        <v/>
      </c>
      <c r="M109" s="5" t="str">
        <f>IF(SalAnalysis[[#This Row],[Employee]]="","",SalAnalysis[[#This Row],[Minimum Exempt Salary]]-SalAnalysis[[#This Row],[Annual Salary]])</f>
        <v/>
      </c>
      <c r="N109" s="5" t="str">
        <f>Decisions[[#This Row],[Chosen Cost]]</f>
        <v/>
      </c>
      <c r="O109" s="5" t="str">
        <f>IF(SalAnalysis[[#This Row],[Employee]]="","",SalAnalysis[[#This Row],[New Pay]]-SalAnalysis[[#This Row],[Annual Salary]])</f>
        <v/>
      </c>
      <c r="P109" s="10" t="str">
        <f>IF(Decisions[[#This Row],[2021 FLSA Status]]=SalAnalysis[[#Headers],[Exempt at Threshold]],1,"")</f>
        <v/>
      </c>
      <c r="Q109" s="10" t="str">
        <f>IF(Decisions[[#This Row],[2021 FLSA Status]]=SalAnalysis[[#Headers],[Non-Exempt with OT]],1,"")</f>
        <v/>
      </c>
      <c r="R109" s="10" t="str">
        <f>IF(Decisions[[#This Row],[2021 FLSA Status]]=SalAnalysis[[#Headers],[Non-Exempt 40-hours]],1,"")</f>
        <v/>
      </c>
      <c r="S109" s="10" t="str">
        <f>IF(SalAnalysis[[#This Row],[Exempt at Threshold]]=1,"Exempt at Threshold",IF(SalAnalysis[[#This Row],[Non-Exempt with OT]]=1,"Non-Exempt with OT",IF(SalAnalysis[[#This Row],[Non-Exempt 40-hours]]=1,"Non-Exempt 40-hours","")))</f>
        <v/>
      </c>
    </row>
    <row r="110" spans="1:19" x14ac:dyDescent="0.25">
      <c r="A110" t="str">
        <f>IF(EESalData[[#This Row],[Employee]]="","",EESalData[[#This Row],[Employee]])</f>
        <v/>
      </c>
      <c r="B110" s="5" t="str">
        <f>IF(EESalData[[#This Row],[Current Annual Base Salary]]="","",EESalData[[#This Row],[Current Annual Base Salary]])</f>
        <v/>
      </c>
      <c r="C110" s="4" t="str">
        <f>IF(SalAnalysis[[#This Row],[Annual Salary]]="","",SalAnalysis[[#This Row],[Annual Salary]]/52)</f>
        <v/>
      </c>
      <c r="D110" s="4" t="str">
        <f>IF(SalAnalysis[[#This Row],[Annual Salary]]="","",SalAnalysis[[#This Row],[Weekly Pay]]/(40+SalAnalysis[[#This Row],[Weekly Overtime Hours]]))</f>
        <v/>
      </c>
      <c r="E110" t="str">
        <f>IF(EESalData[[#This Row],[Estimate Hours Worked Per Week Over 40]]="","",EESalData[[#This Row],[Estimate Hours Worked Per Week Over 40]])</f>
        <v/>
      </c>
      <c r="F110" t="str">
        <f>IF(SalAnalysis[[#This Row],[Weekly Overtime Hours]]="","",52*SalAnalysis[[#This Row],[Weekly Overtime Hours]])</f>
        <v/>
      </c>
      <c r="G110" s="4" t="str">
        <f>IF(SalAnalysis[[#This Row],[Regular Hr Rate]]="","",SalAnalysis[[#This Row],[Regular Hr Rate]]*1.5)</f>
        <v/>
      </c>
      <c r="H110" s="4" t="str">
        <f>IF(SalAnalysis[[#This Row],[Employee]]="","",'Data Input'!$E$3)</f>
        <v/>
      </c>
      <c r="I110" s="4" t="str">
        <f>IF(SalAnalysis[[#This Row],[Employee]]="","",(2080*SalAnalysis[[#This Row],[Regular Hr Rate]]))</f>
        <v/>
      </c>
      <c r="J110" s="4" t="str">
        <f>IF(SalAnalysis[[#This Row],[Employee]]="","",(SalAnalysis[[#This Row],[Annual Overtime Hours]]*SalAnalysis[[#This Row],[Overtime Rate]]))</f>
        <v/>
      </c>
      <c r="K110" s="4" t="str">
        <f>IF(SalAnalysis[[#This Row],[Employee]]="","",SalAnalysis[[#This Row],[Expected Annual Non-Exempt Regular Pay]]+SalAnalysis[[#This Row],[Expected Annual Non-Exempt Overtime Pay]])</f>
        <v/>
      </c>
      <c r="L110" s="4" t="str">
        <f>IF(SalAnalysis[[#This Row],[Employee]]="","",SalAnalysis[[#This Row],[Annual Salary]]-SalAnalysis[[#This Row],[Expected Annual Non-Exempt Regular Pay]])</f>
        <v/>
      </c>
      <c r="M110" s="5" t="str">
        <f>IF(SalAnalysis[[#This Row],[Employee]]="","",SalAnalysis[[#This Row],[Minimum Exempt Salary]]-SalAnalysis[[#This Row],[Annual Salary]])</f>
        <v/>
      </c>
      <c r="N110" s="5" t="str">
        <f>Decisions[[#This Row],[Chosen Cost]]</f>
        <v/>
      </c>
      <c r="O110" s="5" t="str">
        <f>IF(SalAnalysis[[#This Row],[Employee]]="","",SalAnalysis[[#This Row],[New Pay]]-SalAnalysis[[#This Row],[Annual Salary]])</f>
        <v/>
      </c>
      <c r="P110" s="10" t="str">
        <f>IF(Decisions[[#This Row],[2021 FLSA Status]]=SalAnalysis[[#Headers],[Exempt at Threshold]],1,"")</f>
        <v/>
      </c>
      <c r="Q110" s="10" t="str">
        <f>IF(Decisions[[#This Row],[2021 FLSA Status]]=SalAnalysis[[#Headers],[Non-Exempt with OT]],1,"")</f>
        <v/>
      </c>
      <c r="R110" s="10" t="str">
        <f>IF(Decisions[[#This Row],[2021 FLSA Status]]=SalAnalysis[[#Headers],[Non-Exempt 40-hours]],1,"")</f>
        <v/>
      </c>
      <c r="S110" s="10" t="str">
        <f>IF(SalAnalysis[[#This Row],[Exempt at Threshold]]=1,"Exempt at Threshold",IF(SalAnalysis[[#This Row],[Non-Exempt with OT]]=1,"Non-Exempt with OT",IF(SalAnalysis[[#This Row],[Non-Exempt 40-hours]]=1,"Non-Exempt 40-hours","")))</f>
        <v/>
      </c>
    </row>
    <row r="111" spans="1:19" x14ac:dyDescent="0.25">
      <c r="A111" t="str">
        <f>IF(EESalData[[#This Row],[Employee]]="","",EESalData[[#This Row],[Employee]])</f>
        <v/>
      </c>
      <c r="B111" s="5" t="str">
        <f>IF(EESalData[[#This Row],[Current Annual Base Salary]]="","",EESalData[[#This Row],[Current Annual Base Salary]])</f>
        <v/>
      </c>
      <c r="C111" s="4" t="str">
        <f>IF(SalAnalysis[[#This Row],[Annual Salary]]="","",SalAnalysis[[#This Row],[Annual Salary]]/52)</f>
        <v/>
      </c>
      <c r="D111" s="4" t="str">
        <f>IF(SalAnalysis[[#This Row],[Annual Salary]]="","",SalAnalysis[[#This Row],[Weekly Pay]]/(40+SalAnalysis[[#This Row],[Weekly Overtime Hours]]))</f>
        <v/>
      </c>
      <c r="E111" t="str">
        <f>IF(EESalData[[#This Row],[Estimate Hours Worked Per Week Over 40]]="","",EESalData[[#This Row],[Estimate Hours Worked Per Week Over 40]])</f>
        <v/>
      </c>
      <c r="F111" t="str">
        <f>IF(SalAnalysis[[#This Row],[Weekly Overtime Hours]]="","",52*SalAnalysis[[#This Row],[Weekly Overtime Hours]])</f>
        <v/>
      </c>
      <c r="G111" s="4" t="str">
        <f>IF(SalAnalysis[[#This Row],[Regular Hr Rate]]="","",SalAnalysis[[#This Row],[Regular Hr Rate]]*1.5)</f>
        <v/>
      </c>
      <c r="H111" s="4" t="str">
        <f>IF(SalAnalysis[[#This Row],[Employee]]="","",'Data Input'!$E$3)</f>
        <v/>
      </c>
      <c r="I111" s="4" t="str">
        <f>IF(SalAnalysis[[#This Row],[Employee]]="","",(2080*SalAnalysis[[#This Row],[Regular Hr Rate]]))</f>
        <v/>
      </c>
      <c r="J111" s="4" t="str">
        <f>IF(SalAnalysis[[#This Row],[Employee]]="","",(SalAnalysis[[#This Row],[Annual Overtime Hours]]*SalAnalysis[[#This Row],[Overtime Rate]]))</f>
        <v/>
      </c>
      <c r="K111" s="4" t="str">
        <f>IF(SalAnalysis[[#This Row],[Employee]]="","",SalAnalysis[[#This Row],[Expected Annual Non-Exempt Regular Pay]]+SalAnalysis[[#This Row],[Expected Annual Non-Exempt Overtime Pay]])</f>
        <v/>
      </c>
      <c r="L111" s="4" t="str">
        <f>IF(SalAnalysis[[#This Row],[Employee]]="","",SalAnalysis[[#This Row],[Annual Salary]]-SalAnalysis[[#This Row],[Expected Annual Non-Exempt Regular Pay]])</f>
        <v/>
      </c>
      <c r="M111" s="5" t="str">
        <f>IF(SalAnalysis[[#This Row],[Employee]]="","",SalAnalysis[[#This Row],[Minimum Exempt Salary]]-SalAnalysis[[#This Row],[Annual Salary]])</f>
        <v/>
      </c>
      <c r="N111" s="5" t="str">
        <f>Decisions[[#This Row],[Chosen Cost]]</f>
        <v/>
      </c>
      <c r="O111" s="5" t="str">
        <f>IF(SalAnalysis[[#This Row],[Employee]]="","",SalAnalysis[[#This Row],[New Pay]]-SalAnalysis[[#This Row],[Annual Salary]])</f>
        <v/>
      </c>
      <c r="P111" s="10" t="str">
        <f>IF(Decisions[[#This Row],[2021 FLSA Status]]=SalAnalysis[[#Headers],[Exempt at Threshold]],1,"")</f>
        <v/>
      </c>
      <c r="Q111" s="10" t="str">
        <f>IF(Decisions[[#This Row],[2021 FLSA Status]]=SalAnalysis[[#Headers],[Non-Exempt with OT]],1,"")</f>
        <v/>
      </c>
      <c r="R111" s="10" t="str">
        <f>IF(Decisions[[#This Row],[2021 FLSA Status]]=SalAnalysis[[#Headers],[Non-Exempt 40-hours]],1,"")</f>
        <v/>
      </c>
      <c r="S111" s="10" t="str">
        <f>IF(SalAnalysis[[#This Row],[Exempt at Threshold]]=1,"Exempt at Threshold",IF(SalAnalysis[[#This Row],[Non-Exempt with OT]]=1,"Non-Exempt with OT",IF(SalAnalysis[[#This Row],[Non-Exempt 40-hours]]=1,"Non-Exempt 40-hours","")))</f>
        <v/>
      </c>
    </row>
    <row r="112" spans="1:19" x14ac:dyDescent="0.25">
      <c r="A112" t="str">
        <f>IF(EESalData[[#This Row],[Employee]]="","",EESalData[[#This Row],[Employee]])</f>
        <v/>
      </c>
      <c r="B112" s="5" t="str">
        <f>IF(EESalData[[#This Row],[Current Annual Base Salary]]="","",EESalData[[#This Row],[Current Annual Base Salary]])</f>
        <v/>
      </c>
      <c r="C112" s="4" t="str">
        <f>IF(SalAnalysis[[#This Row],[Annual Salary]]="","",SalAnalysis[[#This Row],[Annual Salary]]/52)</f>
        <v/>
      </c>
      <c r="D112" s="4" t="str">
        <f>IF(SalAnalysis[[#This Row],[Annual Salary]]="","",SalAnalysis[[#This Row],[Weekly Pay]]/(40+SalAnalysis[[#This Row],[Weekly Overtime Hours]]))</f>
        <v/>
      </c>
      <c r="E112" t="str">
        <f>IF(EESalData[[#This Row],[Estimate Hours Worked Per Week Over 40]]="","",EESalData[[#This Row],[Estimate Hours Worked Per Week Over 40]])</f>
        <v/>
      </c>
      <c r="F112" t="str">
        <f>IF(SalAnalysis[[#This Row],[Weekly Overtime Hours]]="","",52*SalAnalysis[[#This Row],[Weekly Overtime Hours]])</f>
        <v/>
      </c>
      <c r="G112" s="4" t="str">
        <f>IF(SalAnalysis[[#This Row],[Regular Hr Rate]]="","",SalAnalysis[[#This Row],[Regular Hr Rate]]*1.5)</f>
        <v/>
      </c>
      <c r="H112" s="4" t="str">
        <f>IF(SalAnalysis[[#This Row],[Employee]]="","",'Data Input'!$E$3)</f>
        <v/>
      </c>
      <c r="I112" s="4" t="str">
        <f>IF(SalAnalysis[[#This Row],[Employee]]="","",(2080*SalAnalysis[[#This Row],[Regular Hr Rate]]))</f>
        <v/>
      </c>
      <c r="J112" s="4" t="str">
        <f>IF(SalAnalysis[[#This Row],[Employee]]="","",(SalAnalysis[[#This Row],[Annual Overtime Hours]]*SalAnalysis[[#This Row],[Overtime Rate]]))</f>
        <v/>
      </c>
      <c r="K112" s="4" t="str">
        <f>IF(SalAnalysis[[#This Row],[Employee]]="","",SalAnalysis[[#This Row],[Expected Annual Non-Exempt Regular Pay]]+SalAnalysis[[#This Row],[Expected Annual Non-Exempt Overtime Pay]])</f>
        <v/>
      </c>
      <c r="L112" s="4" t="str">
        <f>IF(SalAnalysis[[#This Row],[Employee]]="","",SalAnalysis[[#This Row],[Annual Salary]]-SalAnalysis[[#This Row],[Expected Annual Non-Exempt Regular Pay]])</f>
        <v/>
      </c>
      <c r="M112" s="5" t="str">
        <f>IF(SalAnalysis[[#This Row],[Employee]]="","",SalAnalysis[[#This Row],[Minimum Exempt Salary]]-SalAnalysis[[#This Row],[Annual Salary]])</f>
        <v/>
      </c>
      <c r="N112" s="5" t="str">
        <f>Decisions[[#This Row],[Chosen Cost]]</f>
        <v/>
      </c>
      <c r="O112" s="5" t="str">
        <f>IF(SalAnalysis[[#This Row],[Employee]]="","",SalAnalysis[[#This Row],[New Pay]]-SalAnalysis[[#This Row],[Annual Salary]])</f>
        <v/>
      </c>
      <c r="P112" s="10" t="str">
        <f>IF(Decisions[[#This Row],[2021 FLSA Status]]=SalAnalysis[[#Headers],[Exempt at Threshold]],1,"")</f>
        <v/>
      </c>
      <c r="Q112" s="10" t="str">
        <f>IF(Decisions[[#This Row],[2021 FLSA Status]]=SalAnalysis[[#Headers],[Non-Exempt with OT]],1,"")</f>
        <v/>
      </c>
      <c r="R112" s="10" t="str">
        <f>IF(Decisions[[#This Row],[2021 FLSA Status]]=SalAnalysis[[#Headers],[Non-Exempt 40-hours]],1,"")</f>
        <v/>
      </c>
      <c r="S112" s="10" t="str">
        <f>IF(SalAnalysis[[#This Row],[Exempt at Threshold]]=1,"Exempt at Threshold",IF(SalAnalysis[[#This Row],[Non-Exempt with OT]]=1,"Non-Exempt with OT",IF(SalAnalysis[[#This Row],[Non-Exempt 40-hours]]=1,"Non-Exempt 40-hours","")))</f>
        <v/>
      </c>
    </row>
    <row r="113" spans="1:19" x14ac:dyDescent="0.25">
      <c r="A113" t="str">
        <f>IF(EESalData[[#This Row],[Employee]]="","",EESalData[[#This Row],[Employee]])</f>
        <v/>
      </c>
      <c r="B113" s="5" t="str">
        <f>IF(EESalData[[#This Row],[Current Annual Base Salary]]="","",EESalData[[#This Row],[Current Annual Base Salary]])</f>
        <v/>
      </c>
      <c r="C113" s="4" t="str">
        <f>IF(SalAnalysis[[#This Row],[Annual Salary]]="","",SalAnalysis[[#This Row],[Annual Salary]]/52)</f>
        <v/>
      </c>
      <c r="D113" s="4" t="str">
        <f>IF(SalAnalysis[[#This Row],[Annual Salary]]="","",SalAnalysis[[#This Row],[Weekly Pay]]/(40+SalAnalysis[[#This Row],[Weekly Overtime Hours]]))</f>
        <v/>
      </c>
      <c r="E113" t="str">
        <f>IF(EESalData[[#This Row],[Estimate Hours Worked Per Week Over 40]]="","",EESalData[[#This Row],[Estimate Hours Worked Per Week Over 40]])</f>
        <v/>
      </c>
      <c r="F113" t="str">
        <f>IF(SalAnalysis[[#This Row],[Weekly Overtime Hours]]="","",52*SalAnalysis[[#This Row],[Weekly Overtime Hours]])</f>
        <v/>
      </c>
      <c r="G113" s="4" t="str">
        <f>IF(SalAnalysis[[#This Row],[Regular Hr Rate]]="","",SalAnalysis[[#This Row],[Regular Hr Rate]]*1.5)</f>
        <v/>
      </c>
      <c r="H113" s="4" t="str">
        <f>IF(SalAnalysis[[#This Row],[Employee]]="","",'Data Input'!$E$3)</f>
        <v/>
      </c>
      <c r="I113" s="4" t="str">
        <f>IF(SalAnalysis[[#This Row],[Employee]]="","",(2080*SalAnalysis[[#This Row],[Regular Hr Rate]]))</f>
        <v/>
      </c>
      <c r="J113" s="4" t="str">
        <f>IF(SalAnalysis[[#This Row],[Employee]]="","",(SalAnalysis[[#This Row],[Annual Overtime Hours]]*SalAnalysis[[#This Row],[Overtime Rate]]))</f>
        <v/>
      </c>
      <c r="K113" s="4" t="str">
        <f>IF(SalAnalysis[[#This Row],[Employee]]="","",SalAnalysis[[#This Row],[Expected Annual Non-Exempt Regular Pay]]+SalAnalysis[[#This Row],[Expected Annual Non-Exempt Overtime Pay]])</f>
        <v/>
      </c>
      <c r="L113" s="4" t="str">
        <f>IF(SalAnalysis[[#This Row],[Employee]]="","",SalAnalysis[[#This Row],[Annual Salary]]-SalAnalysis[[#This Row],[Expected Annual Non-Exempt Regular Pay]])</f>
        <v/>
      </c>
      <c r="M113" s="5" t="str">
        <f>IF(SalAnalysis[[#This Row],[Employee]]="","",SalAnalysis[[#This Row],[Minimum Exempt Salary]]-SalAnalysis[[#This Row],[Annual Salary]])</f>
        <v/>
      </c>
      <c r="N113" s="5" t="str">
        <f>Decisions[[#This Row],[Chosen Cost]]</f>
        <v/>
      </c>
      <c r="O113" s="5" t="str">
        <f>IF(SalAnalysis[[#This Row],[Employee]]="","",SalAnalysis[[#This Row],[New Pay]]-SalAnalysis[[#This Row],[Annual Salary]])</f>
        <v/>
      </c>
      <c r="P113" s="10" t="str">
        <f>IF(Decisions[[#This Row],[2021 FLSA Status]]=SalAnalysis[[#Headers],[Exempt at Threshold]],1,"")</f>
        <v/>
      </c>
      <c r="Q113" s="10" t="str">
        <f>IF(Decisions[[#This Row],[2021 FLSA Status]]=SalAnalysis[[#Headers],[Non-Exempt with OT]],1,"")</f>
        <v/>
      </c>
      <c r="R113" s="10" t="str">
        <f>IF(Decisions[[#This Row],[2021 FLSA Status]]=SalAnalysis[[#Headers],[Non-Exempt 40-hours]],1,"")</f>
        <v/>
      </c>
      <c r="S113" s="10" t="str">
        <f>IF(SalAnalysis[[#This Row],[Exempt at Threshold]]=1,"Exempt at Threshold",IF(SalAnalysis[[#This Row],[Non-Exempt with OT]]=1,"Non-Exempt with OT",IF(SalAnalysis[[#This Row],[Non-Exempt 40-hours]]=1,"Non-Exempt 40-hours","")))</f>
        <v/>
      </c>
    </row>
    <row r="114" spans="1:19" x14ac:dyDescent="0.25">
      <c r="A114" t="str">
        <f>IF(EESalData[[#This Row],[Employee]]="","",EESalData[[#This Row],[Employee]])</f>
        <v/>
      </c>
      <c r="B114" s="5" t="str">
        <f>IF(EESalData[[#This Row],[Current Annual Base Salary]]="","",EESalData[[#This Row],[Current Annual Base Salary]])</f>
        <v/>
      </c>
      <c r="C114" s="4" t="str">
        <f>IF(SalAnalysis[[#This Row],[Annual Salary]]="","",SalAnalysis[[#This Row],[Annual Salary]]/52)</f>
        <v/>
      </c>
      <c r="D114" s="4" t="str">
        <f>IF(SalAnalysis[[#This Row],[Annual Salary]]="","",SalAnalysis[[#This Row],[Weekly Pay]]/(40+SalAnalysis[[#This Row],[Weekly Overtime Hours]]))</f>
        <v/>
      </c>
      <c r="E114" t="str">
        <f>IF(EESalData[[#This Row],[Estimate Hours Worked Per Week Over 40]]="","",EESalData[[#This Row],[Estimate Hours Worked Per Week Over 40]])</f>
        <v/>
      </c>
      <c r="F114" t="str">
        <f>IF(SalAnalysis[[#This Row],[Weekly Overtime Hours]]="","",52*SalAnalysis[[#This Row],[Weekly Overtime Hours]])</f>
        <v/>
      </c>
      <c r="G114" s="4" t="str">
        <f>IF(SalAnalysis[[#This Row],[Regular Hr Rate]]="","",SalAnalysis[[#This Row],[Regular Hr Rate]]*1.5)</f>
        <v/>
      </c>
      <c r="H114" s="4" t="str">
        <f>IF(SalAnalysis[[#This Row],[Employee]]="","",'Data Input'!$E$3)</f>
        <v/>
      </c>
      <c r="I114" s="4" t="str">
        <f>IF(SalAnalysis[[#This Row],[Employee]]="","",(2080*SalAnalysis[[#This Row],[Regular Hr Rate]]))</f>
        <v/>
      </c>
      <c r="J114" s="4" t="str">
        <f>IF(SalAnalysis[[#This Row],[Employee]]="","",(SalAnalysis[[#This Row],[Annual Overtime Hours]]*SalAnalysis[[#This Row],[Overtime Rate]]))</f>
        <v/>
      </c>
      <c r="K114" s="4" t="str">
        <f>IF(SalAnalysis[[#This Row],[Employee]]="","",SalAnalysis[[#This Row],[Expected Annual Non-Exempt Regular Pay]]+SalAnalysis[[#This Row],[Expected Annual Non-Exempt Overtime Pay]])</f>
        <v/>
      </c>
      <c r="L114" s="4" t="str">
        <f>IF(SalAnalysis[[#This Row],[Employee]]="","",SalAnalysis[[#This Row],[Annual Salary]]-SalAnalysis[[#This Row],[Expected Annual Non-Exempt Regular Pay]])</f>
        <v/>
      </c>
      <c r="M114" s="5" t="str">
        <f>IF(SalAnalysis[[#This Row],[Employee]]="","",SalAnalysis[[#This Row],[Minimum Exempt Salary]]-SalAnalysis[[#This Row],[Annual Salary]])</f>
        <v/>
      </c>
      <c r="N114" s="5" t="str">
        <f>Decisions[[#This Row],[Chosen Cost]]</f>
        <v/>
      </c>
      <c r="O114" s="5" t="str">
        <f>IF(SalAnalysis[[#This Row],[Employee]]="","",SalAnalysis[[#This Row],[New Pay]]-SalAnalysis[[#This Row],[Annual Salary]])</f>
        <v/>
      </c>
      <c r="P114" s="10" t="str">
        <f>IF(Decisions[[#This Row],[2021 FLSA Status]]=SalAnalysis[[#Headers],[Exempt at Threshold]],1,"")</f>
        <v/>
      </c>
      <c r="Q114" s="10" t="str">
        <f>IF(Decisions[[#This Row],[2021 FLSA Status]]=SalAnalysis[[#Headers],[Non-Exempt with OT]],1,"")</f>
        <v/>
      </c>
      <c r="R114" s="10" t="str">
        <f>IF(Decisions[[#This Row],[2021 FLSA Status]]=SalAnalysis[[#Headers],[Non-Exempt 40-hours]],1,"")</f>
        <v/>
      </c>
      <c r="S114" s="10" t="str">
        <f>IF(SalAnalysis[[#This Row],[Exempt at Threshold]]=1,"Exempt at Threshold",IF(SalAnalysis[[#This Row],[Non-Exempt with OT]]=1,"Non-Exempt with OT",IF(SalAnalysis[[#This Row],[Non-Exempt 40-hours]]=1,"Non-Exempt 40-hours","")))</f>
        <v/>
      </c>
    </row>
    <row r="115" spans="1:19" x14ac:dyDescent="0.25">
      <c r="A115" t="str">
        <f>IF(EESalData[[#This Row],[Employee]]="","",EESalData[[#This Row],[Employee]])</f>
        <v/>
      </c>
      <c r="B115" s="5" t="str">
        <f>IF(EESalData[[#This Row],[Current Annual Base Salary]]="","",EESalData[[#This Row],[Current Annual Base Salary]])</f>
        <v/>
      </c>
      <c r="C115" s="4" t="str">
        <f>IF(SalAnalysis[[#This Row],[Annual Salary]]="","",SalAnalysis[[#This Row],[Annual Salary]]/52)</f>
        <v/>
      </c>
      <c r="D115" s="4" t="str">
        <f>IF(SalAnalysis[[#This Row],[Annual Salary]]="","",SalAnalysis[[#This Row],[Weekly Pay]]/(40+SalAnalysis[[#This Row],[Weekly Overtime Hours]]))</f>
        <v/>
      </c>
      <c r="E115" t="str">
        <f>IF(EESalData[[#This Row],[Estimate Hours Worked Per Week Over 40]]="","",EESalData[[#This Row],[Estimate Hours Worked Per Week Over 40]])</f>
        <v/>
      </c>
      <c r="F115" t="str">
        <f>IF(SalAnalysis[[#This Row],[Weekly Overtime Hours]]="","",52*SalAnalysis[[#This Row],[Weekly Overtime Hours]])</f>
        <v/>
      </c>
      <c r="G115" s="4" t="str">
        <f>IF(SalAnalysis[[#This Row],[Regular Hr Rate]]="","",SalAnalysis[[#This Row],[Regular Hr Rate]]*1.5)</f>
        <v/>
      </c>
      <c r="H115" s="4" t="str">
        <f>IF(SalAnalysis[[#This Row],[Employee]]="","",'Data Input'!$E$3)</f>
        <v/>
      </c>
      <c r="I115" s="4" t="str">
        <f>IF(SalAnalysis[[#This Row],[Employee]]="","",(2080*SalAnalysis[[#This Row],[Regular Hr Rate]]))</f>
        <v/>
      </c>
      <c r="J115" s="4" t="str">
        <f>IF(SalAnalysis[[#This Row],[Employee]]="","",(SalAnalysis[[#This Row],[Annual Overtime Hours]]*SalAnalysis[[#This Row],[Overtime Rate]]))</f>
        <v/>
      </c>
      <c r="K115" s="4" t="str">
        <f>IF(SalAnalysis[[#This Row],[Employee]]="","",SalAnalysis[[#This Row],[Expected Annual Non-Exempt Regular Pay]]+SalAnalysis[[#This Row],[Expected Annual Non-Exempt Overtime Pay]])</f>
        <v/>
      </c>
      <c r="L115" s="4" t="str">
        <f>IF(SalAnalysis[[#This Row],[Employee]]="","",SalAnalysis[[#This Row],[Annual Salary]]-SalAnalysis[[#This Row],[Expected Annual Non-Exempt Regular Pay]])</f>
        <v/>
      </c>
      <c r="M115" s="5" t="str">
        <f>IF(SalAnalysis[[#This Row],[Employee]]="","",SalAnalysis[[#This Row],[Minimum Exempt Salary]]-SalAnalysis[[#This Row],[Annual Salary]])</f>
        <v/>
      </c>
      <c r="N115" s="5" t="str">
        <f>Decisions[[#This Row],[Chosen Cost]]</f>
        <v/>
      </c>
      <c r="O115" s="5" t="str">
        <f>IF(SalAnalysis[[#This Row],[Employee]]="","",SalAnalysis[[#This Row],[New Pay]]-SalAnalysis[[#This Row],[Annual Salary]])</f>
        <v/>
      </c>
      <c r="P115" s="10" t="str">
        <f>IF(Decisions[[#This Row],[2021 FLSA Status]]=SalAnalysis[[#Headers],[Exempt at Threshold]],1,"")</f>
        <v/>
      </c>
      <c r="Q115" s="10" t="str">
        <f>IF(Decisions[[#This Row],[2021 FLSA Status]]=SalAnalysis[[#Headers],[Non-Exempt with OT]],1,"")</f>
        <v/>
      </c>
      <c r="R115" s="10" t="str">
        <f>IF(Decisions[[#This Row],[2021 FLSA Status]]=SalAnalysis[[#Headers],[Non-Exempt 40-hours]],1,"")</f>
        <v/>
      </c>
      <c r="S115" s="10" t="str">
        <f>IF(SalAnalysis[[#This Row],[Exempt at Threshold]]=1,"Exempt at Threshold",IF(SalAnalysis[[#This Row],[Non-Exempt with OT]]=1,"Non-Exempt with OT",IF(SalAnalysis[[#This Row],[Non-Exempt 40-hours]]=1,"Non-Exempt 40-hours","")))</f>
        <v/>
      </c>
    </row>
    <row r="116" spans="1:19" x14ac:dyDescent="0.25">
      <c r="A116" t="str">
        <f>IF(EESalData[[#This Row],[Employee]]="","",EESalData[[#This Row],[Employee]])</f>
        <v/>
      </c>
      <c r="B116" s="5" t="str">
        <f>IF(EESalData[[#This Row],[Current Annual Base Salary]]="","",EESalData[[#This Row],[Current Annual Base Salary]])</f>
        <v/>
      </c>
      <c r="C116" s="4" t="str">
        <f>IF(SalAnalysis[[#This Row],[Annual Salary]]="","",SalAnalysis[[#This Row],[Annual Salary]]/52)</f>
        <v/>
      </c>
      <c r="D116" s="4" t="str">
        <f>IF(SalAnalysis[[#This Row],[Annual Salary]]="","",SalAnalysis[[#This Row],[Weekly Pay]]/(40+SalAnalysis[[#This Row],[Weekly Overtime Hours]]))</f>
        <v/>
      </c>
      <c r="E116" t="str">
        <f>IF(EESalData[[#This Row],[Estimate Hours Worked Per Week Over 40]]="","",EESalData[[#This Row],[Estimate Hours Worked Per Week Over 40]])</f>
        <v/>
      </c>
      <c r="F116" t="str">
        <f>IF(SalAnalysis[[#This Row],[Weekly Overtime Hours]]="","",52*SalAnalysis[[#This Row],[Weekly Overtime Hours]])</f>
        <v/>
      </c>
      <c r="G116" s="4" t="str">
        <f>IF(SalAnalysis[[#This Row],[Regular Hr Rate]]="","",SalAnalysis[[#This Row],[Regular Hr Rate]]*1.5)</f>
        <v/>
      </c>
      <c r="H116" s="4" t="str">
        <f>IF(SalAnalysis[[#This Row],[Employee]]="","",'Data Input'!$E$3)</f>
        <v/>
      </c>
      <c r="I116" s="4" t="str">
        <f>IF(SalAnalysis[[#This Row],[Employee]]="","",(2080*SalAnalysis[[#This Row],[Regular Hr Rate]]))</f>
        <v/>
      </c>
      <c r="J116" s="4" t="str">
        <f>IF(SalAnalysis[[#This Row],[Employee]]="","",(SalAnalysis[[#This Row],[Annual Overtime Hours]]*SalAnalysis[[#This Row],[Overtime Rate]]))</f>
        <v/>
      </c>
      <c r="K116" s="4" t="str">
        <f>IF(SalAnalysis[[#This Row],[Employee]]="","",SalAnalysis[[#This Row],[Expected Annual Non-Exempt Regular Pay]]+SalAnalysis[[#This Row],[Expected Annual Non-Exempt Overtime Pay]])</f>
        <v/>
      </c>
      <c r="L116" s="4" t="str">
        <f>IF(SalAnalysis[[#This Row],[Employee]]="","",SalAnalysis[[#This Row],[Annual Salary]]-SalAnalysis[[#This Row],[Expected Annual Non-Exempt Regular Pay]])</f>
        <v/>
      </c>
      <c r="M116" s="5" t="str">
        <f>IF(SalAnalysis[[#This Row],[Employee]]="","",SalAnalysis[[#This Row],[Minimum Exempt Salary]]-SalAnalysis[[#This Row],[Annual Salary]])</f>
        <v/>
      </c>
      <c r="N116" s="5" t="str">
        <f>Decisions[[#This Row],[Chosen Cost]]</f>
        <v/>
      </c>
      <c r="O116" s="5" t="str">
        <f>IF(SalAnalysis[[#This Row],[Employee]]="","",SalAnalysis[[#This Row],[New Pay]]-SalAnalysis[[#This Row],[Annual Salary]])</f>
        <v/>
      </c>
      <c r="P116" s="10" t="str">
        <f>IF(Decisions[[#This Row],[2021 FLSA Status]]=SalAnalysis[[#Headers],[Exempt at Threshold]],1,"")</f>
        <v/>
      </c>
      <c r="Q116" s="10" t="str">
        <f>IF(Decisions[[#This Row],[2021 FLSA Status]]=SalAnalysis[[#Headers],[Non-Exempt with OT]],1,"")</f>
        <v/>
      </c>
      <c r="R116" s="10" t="str">
        <f>IF(Decisions[[#This Row],[2021 FLSA Status]]=SalAnalysis[[#Headers],[Non-Exempt 40-hours]],1,"")</f>
        <v/>
      </c>
      <c r="S116" s="10" t="str">
        <f>IF(SalAnalysis[[#This Row],[Exempt at Threshold]]=1,"Exempt at Threshold",IF(SalAnalysis[[#This Row],[Non-Exempt with OT]]=1,"Non-Exempt with OT",IF(SalAnalysis[[#This Row],[Non-Exempt 40-hours]]=1,"Non-Exempt 40-hours","")))</f>
        <v/>
      </c>
    </row>
    <row r="117" spans="1:19" x14ac:dyDescent="0.25">
      <c r="A117" t="str">
        <f>IF(EESalData[[#This Row],[Employee]]="","",EESalData[[#This Row],[Employee]])</f>
        <v/>
      </c>
      <c r="B117" s="5" t="str">
        <f>IF(EESalData[[#This Row],[Current Annual Base Salary]]="","",EESalData[[#This Row],[Current Annual Base Salary]])</f>
        <v/>
      </c>
      <c r="C117" s="4" t="str">
        <f>IF(SalAnalysis[[#This Row],[Annual Salary]]="","",SalAnalysis[[#This Row],[Annual Salary]]/52)</f>
        <v/>
      </c>
      <c r="D117" s="4" t="str">
        <f>IF(SalAnalysis[[#This Row],[Annual Salary]]="","",SalAnalysis[[#This Row],[Weekly Pay]]/(40+SalAnalysis[[#This Row],[Weekly Overtime Hours]]))</f>
        <v/>
      </c>
      <c r="E117" t="str">
        <f>IF(EESalData[[#This Row],[Estimate Hours Worked Per Week Over 40]]="","",EESalData[[#This Row],[Estimate Hours Worked Per Week Over 40]])</f>
        <v/>
      </c>
      <c r="F117" t="str">
        <f>IF(SalAnalysis[[#This Row],[Weekly Overtime Hours]]="","",52*SalAnalysis[[#This Row],[Weekly Overtime Hours]])</f>
        <v/>
      </c>
      <c r="G117" s="4" t="str">
        <f>IF(SalAnalysis[[#This Row],[Regular Hr Rate]]="","",SalAnalysis[[#This Row],[Regular Hr Rate]]*1.5)</f>
        <v/>
      </c>
      <c r="H117" s="4" t="str">
        <f>IF(SalAnalysis[[#This Row],[Employee]]="","",'Data Input'!$E$3)</f>
        <v/>
      </c>
      <c r="I117" s="4" t="str">
        <f>IF(SalAnalysis[[#This Row],[Employee]]="","",(2080*SalAnalysis[[#This Row],[Regular Hr Rate]]))</f>
        <v/>
      </c>
      <c r="J117" s="4" t="str">
        <f>IF(SalAnalysis[[#This Row],[Employee]]="","",(SalAnalysis[[#This Row],[Annual Overtime Hours]]*SalAnalysis[[#This Row],[Overtime Rate]]))</f>
        <v/>
      </c>
      <c r="K117" s="4" t="str">
        <f>IF(SalAnalysis[[#This Row],[Employee]]="","",SalAnalysis[[#This Row],[Expected Annual Non-Exempt Regular Pay]]+SalAnalysis[[#This Row],[Expected Annual Non-Exempt Overtime Pay]])</f>
        <v/>
      </c>
      <c r="L117" s="4" t="str">
        <f>IF(SalAnalysis[[#This Row],[Employee]]="","",SalAnalysis[[#This Row],[Annual Salary]]-SalAnalysis[[#This Row],[Expected Annual Non-Exempt Regular Pay]])</f>
        <v/>
      </c>
      <c r="M117" s="5" t="str">
        <f>IF(SalAnalysis[[#This Row],[Employee]]="","",SalAnalysis[[#This Row],[Minimum Exempt Salary]]-SalAnalysis[[#This Row],[Annual Salary]])</f>
        <v/>
      </c>
      <c r="N117" s="5" t="str">
        <f>Decisions[[#This Row],[Chosen Cost]]</f>
        <v/>
      </c>
      <c r="O117" s="5" t="str">
        <f>IF(SalAnalysis[[#This Row],[Employee]]="","",SalAnalysis[[#This Row],[New Pay]]-SalAnalysis[[#This Row],[Annual Salary]])</f>
        <v/>
      </c>
      <c r="P117" s="10" t="str">
        <f>IF(Decisions[[#This Row],[2021 FLSA Status]]=SalAnalysis[[#Headers],[Exempt at Threshold]],1,"")</f>
        <v/>
      </c>
      <c r="Q117" s="10" t="str">
        <f>IF(Decisions[[#This Row],[2021 FLSA Status]]=SalAnalysis[[#Headers],[Non-Exempt with OT]],1,"")</f>
        <v/>
      </c>
      <c r="R117" s="10" t="str">
        <f>IF(Decisions[[#This Row],[2021 FLSA Status]]=SalAnalysis[[#Headers],[Non-Exempt 40-hours]],1,"")</f>
        <v/>
      </c>
      <c r="S117" s="10" t="str">
        <f>IF(SalAnalysis[[#This Row],[Exempt at Threshold]]=1,"Exempt at Threshold",IF(SalAnalysis[[#This Row],[Non-Exempt with OT]]=1,"Non-Exempt with OT",IF(SalAnalysis[[#This Row],[Non-Exempt 40-hours]]=1,"Non-Exempt 40-hours","")))</f>
        <v/>
      </c>
    </row>
    <row r="118" spans="1:19" x14ac:dyDescent="0.25">
      <c r="A118" t="str">
        <f>IF(EESalData[[#This Row],[Employee]]="","",EESalData[[#This Row],[Employee]])</f>
        <v/>
      </c>
      <c r="B118" s="5" t="str">
        <f>IF(EESalData[[#This Row],[Current Annual Base Salary]]="","",EESalData[[#This Row],[Current Annual Base Salary]])</f>
        <v/>
      </c>
      <c r="C118" s="4" t="str">
        <f>IF(SalAnalysis[[#This Row],[Annual Salary]]="","",SalAnalysis[[#This Row],[Annual Salary]]/52)</f>
        <v/>
      </c>
      <c r="D118" s="4" t="str">
        <f>IF(SalAnalysis[[#This Row],[Annual Salary]]="","",SalAnalysis[[#This Row],[Weekly Pay]]/(40+SalAnalysis[[#This Row],[Weekly Overtime Hours]]))</f>
        <v/>
      </c>
      <c r="E118" t="str">
        <f>IF(EESalData[[#This Row],[Estimate Hours Worked Per Week Over 40]]="","",EESalData[[#This Row],[Estimate Hours Worked Per Week Over 40]])</f>
        <v/>
      </c>
      <c r="F118" t="str">
        <f>IF(SalAnalysis[[#This Row],[Weekly Overtime Hours]]="","",52*SalAnalysis[[#This Row],[Weekly Overtime Hours]])</f>
        <v/>
      </c>
      <c r="G118" s="4" t="str">
        <f>IF(SalAnalysis[[#This Row],[Regular Hr Rate]]="","",SalAnalysis[[#This Row],[Regular Hr Rate]]*1.5)</f>
        <v/>
      </c>
      <c r="H118" s="4" t="str">
        <f>IF(SalAnalysis[[#This Row],[Employee]]="","",'Data Input'!$E$3)</f>
        <v/>
      </c>
      <c r="I118" s="4" t="str">
        <f>IF(SalAnalysis[[#This Row],[Employee]]="","",(2080*SalAnalysis[[#This Row],[Regular Hr Rate]]))</f>
        <v/>
      </c>
      <c r="J118" s="4" t="str">
        <f>IF(SalAnalysis[[#This Row],[Employee]]="","",(SalAnalysis[[#This Row],[Annual Overtime Hours]]*SalAnalysis[[#This Row],[Overtime Rate]]))</f>
        <v/>
      </c>
      <c r="K118" s="4" t="str">
        <f>IF(SalAnalysis[[#This Row],[Employee]]="","",SalAnalysis[[#This Row],[Expected Annual Non-Exempt Regular Pay]]+SalAnalysis[[#This Row],[Expected Annual Non-Exempt Overtime Pay]])</f>
        <v/>
      </c>
      <c r="L118" s="4" t="str">
        <f>IF(SalAnalysis[[#This Row],[Employee]]="","",SalAnalysis[[#This Row],[Annual Salary]]-SalAnalysis[[#This Row],[Expected Annual Non-Exempt Regular Pay]])</f>
        <v/>
      </c>
      <c r="M118" s="5" t="str">
        <f>IF(SalAnalysis[[#This Row],[Employee]]="","",SalAnalysis[[#This Row],[Minimum Exempt Salary]]-SalAnalysis[[#This Row],[Annual Salary]])</f>
        <v/>
      </c>
      <c r="N118" s="5" t="str">
        <f>Decisions[[#This Row],[Chosen Cost]]</f>
        <v/>
      </c>
      <c r="O118" s="5" t="str">
        <f>IF(SalAnalysis[[#This Row],[Employee]]="","",SalAnalysis[[#This Row],[New Pay]]-SalAnalysis[[#This Row],[Annual Salary]])</f>
        <v/>
      </c>
      <c r="P118" s="10" t="str">
        <f>IF(Decisions[[#This Row],[2021 FLSA Status]]=SalAnalysis[[#Headers],[Exempt at Threshold]],1,"")</f>
        <v/>
      </c>
      <c r="Q118" s="10" t="str">
        <f>IF(Decisions[[#This Row],[2021 FLSA Status]]=SalAnalysis[[#Headers],[Non-Exempt with OT]],1,"")</f>
        <v/>
      </c>
      <c r="R118" s="10" t="str">
        <f>IF(Decisions[[#This Row],[2021 FLSA Status]]=SalAnalysis[[#Headers],[Non-Exempt 40-hours]],1,"")</f>
        <v/>
      </c>
      <c r="S118" s="10" t="str">
        <f>IF(SalAnalysis[[#This Row],[Exempt at Threshold]]=1,"Exempt at Threshold",IF(SalAnalysis[[#This Row],[Non-Exempt with OT]]=1,"Non-Exempt with OT",IF(SalAnalysis[[#This Row],[Non-Exempt 40-hours]]=1,"Non-Exempt 40-hours","")))</f>
        <v/>
      </c>
    </row>
    <row r="119" spans="1:19" x14ac:dyDescent="0.25">
      <c r="A119" t="str">
        <f>IF(EESalData[[#This Row],[Employee]]="","",EESalData[[#This Row],[Employee]])</f>
        <v/>
      </c>
      <c r="B119" s="5" t="str">
        <f>IF(EESalData[[#This Row],[Current Annual Base Salary]]="","",EESalData[[#This Row],[Current Annual Base Salary]])</f>
        <v/>
      </c>
      <c r="C119" s="4" t="str">
        <f>IF(SalAnalysis[[#This Row],[Annual Salary]]="","",SalAnalysis[[#This Row],[Annual Salary]]/52)</f>
        <v/>
      </c>
      <c r="D119" s="4" t="str">
        <f>IF(SalAnalysis[[#This Row],[Annual Salary]]="","",SalAnalysis[[#This Row],[Weekly Pay]]/(40+SalAnalysis[[#This Row],[Weekly Overtime Hours]]))</f>
        <v/>
      </c>
      <c r="E119" t="str">
        <f>IF(EESalData[[#This Row],[Estimate Hours Worked Per Week Over 40]]="","",EESalData[[#This Row],[Estimate Hours Worked Per Week Over 40]])</f>
        <v/>
      </c>
      <c r="F119" t="str">
        <f>IF(SalAnalysis[[#This Row],[Weekly Overtime Hours]]="","",52*SalAnalysis[[#This Row],[Weekly Overtime Hours]])</f>
        <v/>
      </c>
      <c r="G119" s="4" t="str">
        <f>IF(SalAnalysis[[#This Row],[Regular Hr Rate]]="","",SalAnalysis[[#This Row],[Regular Hr Rate]]*1.5)</f>
        <v/>
      </c>
      <c r="H119" s="4" t="str">
        <f>IF(SalAnalysis[[#This Row],[Employee]]="","",'Data Input'!$E$3)</f>
        <v/>
      </c>
      <c r="I119" s="4" t="str">
        <f>IF(SalAnalysis[[#This Row],[Employee]]="","",(2080*SalAnalysis[[#This Row],[Regular Hr Rate]]))</f>
        <v/>
      </c>
      <c r="J119" s="4" t="str">
        <f>IF(SalAnalysis[[#This Row],[Employee]]="","",(SalAnalysis[[#This Row],[Annual Overtime Hours]]*SalAnalysis[[#This Row],[Overtime Rate]]))</f>
        <v/>
      </c>
      <c r="K119" s="4" t="str">
        <f>IF(SalAnalysis[[#This Row],[Employee]]="","",SalAnalysis[[#This Row],[Expected Annual Non-Exempt Regular Pay]]+SalAnalysis[[#This Row],[Expected Annual Non-Exempt Overtime Pay]])</f>
        <v/>
      </c>
      <c r="L119" s="4" t="str">
        <f>IF(SalAnalysis[[#This Row],[Employee]]="","",SalAnalysis[[#This Row],[Annual Salary]]-SalAnalysis[[#This Row],[Expected Annual Non-Exempt Regular Pay]])</f>
        <v/>
      </c>
      <c r="M119" s="5" t="str">
        <f>IF(SalAnalysis[[#This Row],[Employee]]="","",SalAnalysis[[#This Row],[Minimum Exempt Salary]]-SalAnalysis[[#This Row],[Annual Salary]])</f>
        <v/>
      </c>
      <c r="N119" s="5" t="str">
        <f>Decisions[[#This Row],[Chosen Cost]]</f>
        <v/>
      </c>
      <c r="O119" s="5" t="str">
        <f>IF(SalAnalysis[[#This Row],[Employee]]="","",SalAnalysis[[#This Row],[New Pay]]-SalAnalysis[[#This Row],[Annual Salary]])</f>
        <v/>
      </c>
      <c r="P119" s="10" t="str">
        <f>IF(Decisions[[#This Row],[2021 FLSA Status]]=SalAnalysis[[#Headers],[Exempt at Threshold]],1,"")</f>
        <v/>
      </c>
      <c r="Q119" s="10" t="str">
        <f>IF(Decisions[[#This Row],[2021 FLSA Status]]=SalAnalysis[[#Headers],[Non-Exempt with OT]],1,"")</f>
        <v/>
      </c>
      <c r="R119" s="10" t="str">
        <f>IF(Decisions[[#This Row],[2021 FLSA Status]]=SalAnalysis[[#Headers],[Non-Exempt 40-hours]],1,"")</f>
        <v/>
      </c>
      <c r="S119" s="10" t="str">
        <f>IF(SalAnalysis[[#This Row],[Exempt at Threshold]]=1,"Exempt at Threshold",IF(SalAnalysis[[#This Row],[Non-Exempt with OT]]=1,"Non-Exempt with OT",IF(SalAnalysis[[#This Row],[Non-Exempt 40-hours]]=1,"Non-Exempt 40-hours","")))</f>
        <v/>
      </c>
    </row>
    <row r="120" spans="1:19" x14ac:dyDescent="0.25">
      <c r="A120" t="str">
        <f>IF(EESalData[[#This Row],[Employee]]="","",EESalData[[#This Row],[Employee]])</f>
        <v/>
      </c>
      <c r="B120" s="5" t="str">
        <f>IF(EESalData[[#This Row],[Current Annual Base Salary]]="","",EESalData[[#This Row],[Current Annual Base Salary]])</f>
        <v/>
      </c>
      <c r="C120" s="4" t="str">
        <f>IF(SalAnalysis[[#This Row],[Annual Salary]]="","",SalAnalysis[[#This Row],[Annual Salary]]/52)</f>
        <v/>
      </c>
      <c r="D120" s="4" t="str">
        <f>IF(SalAnalysis[[#This Row],[Annual Salary]]="","",SalAnalysis[[#This Row],[Weekly Pay]]/(40+SalAnalysis[[#This Row],[Weekly Overtime Hours]]))</f>
        <v/>
      </c>
      <c r="E120" t="str">
        <f>IF(EESalData[[#This Row],[Estimate Hours Worked Per Week Over 40]]="","",EESalData[[#This Row],[Estimate Hours Worked Per Week Over 40]])</f>
        <v/>
      </c>
      <c r="F120" t="str">
        <f>IF(SalAnalysis[[#This Row],[Weekly Overtime Hours]]="","",52*SalAnalysis[[#This Row],[Weekly Overtime Hours]])</f>
        <v/>
      </c>
      <c r="G120" s="4" t="str">
        <f>IF(SalAnalysis[[#This Row],[Regular Hr Rate]]="","",SalAnalysis[[#This Row],[Regular Hr Rate]]*1.5)</f>
        <v/>
      </c>
      <c r="H120" s="4" t="str">
        <f>IF(SalAnalysis[[#This Row],[Employee]]="","",'Data Input'!$E$3)</f>
        <v/>
      </c>
      <c r="I120" s="4" t="str">
        <f>IF(SalAnalysis[[#This Row],[Employee]]="","",(2080*SalAnalysis[[#This Row],[Regular Hr Rate]]))</f>
        <v/>
      </c>
      <c r="J120" s="4" t="str">
        <f>IF(SalAnalysis[[#This Row],[Employee]]="","",(SalAnalysis[[#This Row],[Annual Overtime Hours]]*SalAnalysis[[#This Row],[Overtime Rate]]))</f>
        <v/>
      </c>
      <c r="K120" s="4" t="str">
        <f>IF(SalAnalysis[[#This Row],[Employee]]="","",SalAnalysis[[#This Row],[Expected Annual Non-Exempt Regular Pay]]+SalAnalysis[[#This Row],[Expected Annual Non-Exempt Overtime Pay]])</f>
        <v/>
      </c>
      <c r="L120" s="4" t="str">
        <f>IF(SalAnalysis[[#This Row],[Employee]]="","",SalAnalysis[[#This Row],[Annual Salary]]-SalAnalysis[[#This Row],[Expected Annual Non-Exempt Regular Pay]])</f>
        <v/>
      </c>
      <c r="M120" s="5" t="str">
        <f>IF(SalAnalysis[[#This Row],[Employee]]="","",SalAnalysis[[#This Row],[Minimum Exempt Salary]]-SalAnalysis[[#This Row],[Annual Salary]])</f>
        <v/>
      </c>
      <c r="N120" s="5" t="str">
        <f>Decisions[[#This Row],[Chosen Cost]]</f>
        <v/>
      </c>
      <c r="O120" s="5" t="str">
        <f>IF(SalAnalysis[[#This Row],[Employee]]="","",SalAnalysis[[#This Row],[New Pay]]-SalAnalysis[[#This Row],[Annual Salary]])</f>
        <v/>
      </c>
      <c r="P120" s="10" t="str">
        <f>IF(Decisions[[#This Row],[2021 FLSA Status]]=SalAnalysis[[#Headers],[Exempt at Threshold]],1,"")</f>
        <v/>
      </c>
      <c r="Q120" s="10" t="str">
        <f>IF(Decisions[[#This Row],[2021 FLSA Status]]=SalAnalysis[[#Headers],[Non-Exempt with OT]],1,"")</f>
        <v/>
      </c>
      <c r="R120" s="10" t="str">
        <f>IF(Decisions[[#This Row],[2021 FLSA Status]]=SalAnalysis[[#Headers],[Non-Exempt 40-hours]],1,"")</f>
        <v/>
      </c>
      <c r="S120" s="10" t="str">
        <f>IF(SalAnalysis[[#This Row],[Exempt at Threshold]]=1,"Exempt at Threshold",IF(SalAnalysis[[#This Row],[Non-Exempt with OT]]=1,"Non-Exempt with OT",IF(SalAnalysis[[#This Row],[Non-Exempt 40-hours]]=1,"Non-Exempt 40-hours","")))</f>
        <v/>
      </c>
    </row>
    <row r="121" spans="1:19" x14ac:dyDescent="0.25">
      <c r="A121" t="str">
        <f>IF(EESalData[[#This Row],[Employee]]="","",EESalData[[#This Row],[Employee]])</f>
        <v/>
      </c>
      <c r="B121" s="5" t="str">
        <f>IF(EESalData[[#This Row],[Current Annual Base Salary]]="","",EESalData[[#This Row],[Current Annual Base Salary]])</f>
        <v/>
      </c>
      <c r="C121" s="4" t="str">
        <f>IF(SalAnalysis[[#This Row],[Annual Salary]]="","",SalAnalysis[[#This Row],[Annual Salary]]/52)</f>
        <v/>
      </c>
      <c r="D121" s="4" t="str">
        <f>IF(SalAnalysis[[#This Row],[Annual Salary]]="","",SalAnalysis[[#This Row],[Weekly Pay]]/(40+SalAnalysis[[#This Row],[Weekly Overtime Hours]]))</f>
        <v/>
      </c>
      <c r="E121" t="str">
        <f>IF(EESalData[[#This Row],[Estimate Hours Worked Per Week Over 40]]="","",EESalData[[#This Row],[Estimate Hours Worked Per Week Over 40]])</f>
        <v/>
      </c>
      <c r="F121" t="str">
        <f>IF(SalAnalysis[[#This Row],[Weekly Overtime Hours]]="","",52*SalAnalysis[[#This Row],[Weekly Overtime Hours]])</f>
        <v/>
      </c>
      <c r="G121" s="4" t="str">
        <f>IF(SalAnalysis[[#This Row],[Regular Hr Rate]]="","",SalAnalysis[[#This Row],[Regular Hr Rate]]*1.5)</f>
        <v/>
      </c>
      <c r="H121" s="4" t="str">
        <f>IF(SalAnalysis[[#This Row],[Employee]]="","",'Data Input'!$E$3)</f>
        <v/>
      </c>
      <c r="I121" s="4" t="str">
        <f>IF(SalAnalysis[[#This Row],[Employee]]="","",(2080*SalAnalysis[[#This Row],[Regular Hr Rate]]))</f>
        <v/>
      </c>
      <c r="J121" s="4" t="str">
        <f>IF(SalAnalysis[[#This Row],[Employee]]="","",(SalAnalysis[[#This Row],[Annual Overtime Hours]]*SalAnalysis[[#This Row],[Overtime Rate]]))</f>
        <v/>
      </c>
      <c r="K121" s="4" t="str">
        <f>IF(SalAnalysis[[#This Row],[Employee]]="","",SalAnalysis[[#This Row],[Expected Annual Non-Exempt Regular Pay]]+SalAnalysis[[#This Row],[Expected Annual Non-Exempt Overtime Pay]])</f>
        <v/>
      </c>
      <c r="L121" s="4" t="str">
        <f>IF(SalAnalysis[[#This Row],[Employee]]="","",SalAnalysis[[#This Row],[Annual Salary]]-SalAnalysis[[#This Row],[Expected Annual Non-Exempt Regular Pay]])</f>
        <v/>
      </c>
      <c r="M121" s="5" t="str">
        <f>IF(SalAnalysis[[#This Row],[Employee]]="","",SalAnalysis[[#This Row],[Minimum Exempt Salary]]-SalAnalysis[[#This Row],[Annual Salary]])</f>
        <v/>
      </c>
      <c r="N121" s="5" t="str">
        <f>Decisions[[#This Row],[Chosen Cost]]</f>
        <v/>
      </c>
      <c r="O121" s="5" t="str">
        <f>IF(SalAnalysis[[#This Row],[Employee]]="","",SalAnalysis[[#This Row],[New Pay]]-SalAnalysis[[#This Row],[Annual Salary]])</f>
        <v/>
      </c>
      <c r="P121" s="10" t="str">
        <f>IF(Decisions[[#This Row],[2021 FLSA Status]]=SalAnalysis[[#Headers],[Exempt at Threshold]],1,"")</f>
        <v/>
      </c>
      <c r="Q121" s="10" t="str">
        <f>IF(Decisions[[#This Row],[2021 FLSA Status]]=SalAnalysis[[#Headers],[Non-Exempt with OT]],1,"")</f>
        <v/>
      </c>
      <c r="R121" s="10" t="str">
        <f>IF(Decisions[[#This Row],[2021 FLSA Status]]=SalAnalysis[[#Headers],[Non-Exempt 40-hours]],1,"")</f>
        <v/>
      </c>
      <c r="S121" s="10" t="str">
        <f>IF(SalAnalysis[[#This Row],[Exempt at Threshold]]=1,"Exempt at Threshold",IF(SalAnalysis[[#This Row],[Non-Exempt with OT]]=1,"Non-Exempt with OT",IF(SalAnalysis[[#This Row],[Non-Exempt 40-hours]]=1,"Non-Exempt 40-hours","")))</f>
        <v/>
      </c>
    </row>
    <row r="122" spans="1:19" x14ac:dyDescent="0.25">
      <c r="A122" t="str">
        <f>IF(EESalData[[#This Row],[Employee]]="","",EESalData[[#This Row],[Employee]])</f>
        <v/>
      </c>
      <c r="B122" s="5" t="str">
        <f>IF(EESalData[[#This Row],[Current Annual Base Salary]]="","",EESalData[[#This Row],[Current Annual Base Salary]])</f>
        <v/>
      </c>
      <c r="C122" s="4" t="str">
        <f>IF(SalAnalysis[[#This Row],[Annual Salary]]="","",SalAnalysis[[#This Row],[Annual Salary]]/52)</f>
        <v/>
      </c>
      <c r="D122" s="4" t="str">
        <f>IF(SalAnalysis[[#This Row],[Annual Salary]]="","",SalAnalysis[[#This Row],[Weekly Pay]]/(40+SalAnalysis[[#This Row],[Weekly Overtime Hours]]))</f>
        <v/>
      </c>
      <c r="E122" t="str">
        <f>IF(EESalData[[#This Row],[Estimate Hours Worked Per Week Over 40]]="","",EESalData[[#This Row],[Estimate Hours Worked Per Week Over 40]])</f>
        <v/>
      </c>
      <c r="F122" t="str">
        <f>IF(SalAnalysis[[#This Row],[Weekly Overtime Hours]]="","",52*SalAnalysis[[#This Row],[Weekly Overtime Hours]])</f>
        <v/>
      </c>
      <c r="G122" s="4" t="str">
        <f>IF(SalAnalysis[[#This Row],[Regular Hr Rate]]="","",SalAnalysis[[#This Row],[Regular Hr Rate]]*1.5)</f>
        <v/>
      </c>
      <c r="H122" s="4" t="str">
        <f>IF(SalAnalysis[[#This Row],[Employee]]="","",'Data Input'!$E$3)</f>
        <v/>
      </c>
      <c r="I122" s="4" t="str">
        <f>IF(SalAnalysis[[#This Row],[Employee]]="","",(2080*SalAnalysis[[#This Row],[Regular Hr Rate]]))</f>
        <v/>
      </c>
      <c r="J122" s="4" t="str">
        <f>IF(SalAnalysis[[#This Row],[Employee]]="","",(SalAnalysis[[#This Row],[Annual Overtime Hours]]*SalAnalysis[[#This Row],[Overtime Rate]]))</f>
        <v/>
      </c>
      <c r="K122" s="4" t="str">
        <f>IF(SalAnalysis[[#This Row],[Employee]]="","",SalAnalysis[[#This Row],[Expected Annual Non-Exempt Regular Pay]]+SalAnalysis[[#This Row],[Expected Annual Non-Exempt Overtime Pay]])</f>
        <v/>
      </c>
      <c r="L122" s="4" t="str">
        <f>IF(SalAnalysis[[#This Row],[Employee]]="","",SalAnalysis[[#This Row],[Annual Salary]]-SalAnalysis[[#This Row],[Expected Annual Non-Exempt Regular Pay]])</f>
        <v/>
      </c>
      <c r="M122" s="5" t="str">
        <f>IF(SalAnalysis[[#This Row],[Employee]]="","",SalAnalysis[[#This Row],[Minimum Exempt Salary]]-SalAnalysis[[#This Row],[Annual Salary]])</f>
        <v/>
      </c>
      <c r="N122" s="5" t="str">
        <f>Decisions[[#This Row],[Chosen Cost]]</f>
        <v/>
      </c>
      <c r="O122" s="5" t="str">
        <f>IF(SalAnalysis[[#This Row],[Employee]]="","",SalAnalysis[[#This Row],[New Pay]]-SalAnalysis[[#This Row],[Annual Salary]])</f>
        <v/>
      </c>
      <c r="P122" s="10" t="str">
        <f>IF(Decisions[[#This Row],[2021 FLSA Status]]=SalAnalysis[[#Headers],[Exempt at Threshold]],1,"")</f>
        <v/>
      </c>
      <c r="Q122" s="10" t="str">
        <f>IF(Decisions[[#This Row],[2021 FLSA Status]]=SalAnalysis[[#Headers],[Non-Exempt with OT]],1,"")</f>
        <v/>
      </c>
      <c r="R122" s="10" t="str">
        <f>IF(Decisions[[#This Row],[2021 FLSA Status]]=SalAnalysis[[#Headers],[Non-Exempt 40-hours]],1,"")</f>
        <v/>
      </c>
      <c r="S122" s="10" t="str">
        <f>IF(SalAnalysis[[#This Row],[Exempt at Threshold]]=1,"Exempt at Threshold",IF(SalAnalysis[[#This Row],[Non-Exempt with OT]]=1,"Non-Exempt with OT",IF(SalAnalysis[[#This Row],[Non-Exempt 40-hours]]=1,"Non-Exempt 40-hours","")))</f>
        <v/>
      </c>
    </row>
    <row r="123" spans="1:19" x14ac:dyDescent="0.25">
      <c r="A123" t="str">
        <f>IF(EESalData[[#This Row],[Employee]]="","",EESalData[[#This Row],[Employee]])</f>
        <v/>
      </c>
      <c r="B123" s="5" t="str">
        <f>IF(EESalData[[#This Row],[Current Annual Base Salary]]="","",EESalData[[#This Row],[Current Annual Base Salary]])</f>
        <v/>
      </c>
      <c r="C123" s="4" t="str">
        <f>IF(SalAnalysis[[#This Row],[Annual Salary]]="","",SalAnalysis[[#This Row],[Annual Salary]]/52)</f>
        <v/>
      </c>
      <c r="D123" s="4" t="str">
        <f>IF(SalAnalysis[[#This Row],[Annual Salary]]="","",SalAnalysis[[#This Row],[Weekly Pay]]/(40+SalAnalysis[[#This Row],[Weekly Overtime Hours]]))</f>
        <v/>
      </c>
      <c r="E123" t="str">
        <f>IF(EESalData[[#This Row],[Estimate Hours Worked Per Week Over 40]]="","",EESalData[[#This Row],[Estimate Hours Worked Per Week Over 40]])</f>
        <v/>
      </c>
      <c r="F123" t="str">
        <f>IF(SalAnalysis[[#This Row],[Weekly Overtime Hours]]="","",52*SalAnalysis[[#This Row],[Weekly Overtime Hours]])</f>
        <v/>
      </c>
      <c r="G123" s="4" t="str">
        <f>IF(SalAnalysis[[#This Row],[Regular Hr Rate]]="","",SalAnalysis[[#This Row],[Regular Hr Rate]]*1.5)</f>
        <v/>
      </c>
      <c r="H123" s="4" t="str">
        <f>IF(SalAnalysis[[#This Row],[Employee]]="","",'Data Input'!$E$3)</f>
        <v/>
      </c>
      <c r="I123" s="4" t="str">
        <f>IF(SalAnalysis[[#This Row],[Employee]]="","",(2080*SalAnalysis[[#This Row],[Regular Hr Rate]]))</f>
        <v/>
      </c>
      <c r="J123" s="4" t="str">
        <f>IF(SalAnalysis[[#This Row],[Employee]]="","",(SalAnalysis[[#This Row],[Annual Overtime Hours]]*SalAnalysis[[#This Row],[Overtime Rate]]))</f>
        <v/>
      </c>
      <c r="K123" s="4" t="str">
        <f>IF(SalAnalysis[[#This Row],[Employee]]="","",SalAnalysis[[#This Row],[Expected Annual Non-Exempt Regular Pay]]+SalAnalysis[[#This Row],[Expected Annual Non-Exempt Overtime Pay]])</f>
        <v/>
      </c>
      <c r="L123" s="4" t="str">
        <f>IF(SalAnalysis[[#This Row],[Employee]]="","",SalAnalysis[[#This Row],[Annual Salary]]-SalAnalysis[[#This Row],[Expected Annual Non-Exempt Regular Pay]])</f>
        <v/>
      </c>
      <c r="M123" s="5" t="str">
        <f>IF(SalAnalysis[[#This Row],[Employee]]="","",SalAnalysis[[#This Row],[Minimum Exempt Salary]]-SalAnalysis[[#This Row],[Annual Salary]])</f>
        <v/>
      </c>
      <c r="N123" s="5" t="str">
        <f>Decisions[[#This Row],[Chosen Cost]]</f>
        <v/>
      </c>
      <c r="O123" s="5" t="str">
        <f>IF(SalAnalysis[[#This Row],[Employee]]="","",SalAnalysis[[#This Row],[New Pay]]-SalAnalysis[[#This Row],[Annual Salary]])</f>
        <v/>
      </c>
      <c r="P123" s="10" t="str">
        <f>IF(Decisions[[#This Row],[2021 FLSA Status]]=SalAnalysis[[#Headers],[Exempt at Threshold]],1,"")</f>
        <v/>
      </c>
      <c r="Q123" s="10" t="str">
        <f>IF(Decisions[[#This Row],[2021 FLSA Status]]=SalAnalysis[[#Headers],[Non-Exempt with OT]],1,"")</f>
        <v/>
      </c>
      <c r="R123" s="10" t="str">
        <f>IF(Decisions[[#This Row],[2021 FLSA Status]]=SalAnalysis[[#Headers],[Non-Exempt 40-hours]],1,"")</f>
        <v/>
      </c>
      <c r="S123" s="10" t="str">
        <f>IF(SalAnalysis[[#This Row],[Exempt at Threshold]]=1,"Exempt at Threshold",IF(SalAnalysis[[#This Row],[Non-Exempt with OT]]=1,"Non-Exempt with OT",IF(SalAnalysis[[#This Row],[Non-Exempt 40-hours]]=1,"Non-Exempt 40-hours","")))</f>
        <v/>
      </c>
    </row>
    <row r="124" spans="1:19" x14ac:dyDescent="0.25">
      <c r="A124" t="str">
        <f>IF(EESalData[[#This Row],[Employee]]="","",EESalData[[#This Row],[Employee]])</f>
        <v/>
      </c>
      <c r="B124" s="5" t="str">
        <f>IF(EESalData[[#This Row],[Current Annual Base Salary]]="","",EESalData[[#This Row],[Current Annual Base Salary]])</f>
        <v/>
      </c>
      <c r="C124" s="4" t="str">
        <f>IF(SalAnalysis[[#This Row],[Annual Salary]]="","",SalAnalysis[[#This Row],[Annual Salary]]/52)</f>
        <v/>
      </c>
      <c r="D124" s="4" t="str">
        <f>IF(SalAnalysis[[#This Row],[Annual Salary]]="","",SalAnalysis[[#This Row],[Weekly Pay]]/(40+SalAnalysis[[#This Row],[Weekly Overtime Hours]]))</f>
        <v/>
      </c>
      <c r="E124" t="str">
        <f>IF(EESalData[[#This Row],[Estimate Hours Worked Per Week Over 40]]="","",EESalData[[#This Row],[Estimate Hours Worked Per Week Over 40]])</f>
        <v/>
      </c>
      <c r="F124" t="str">
        <f>IF(SalAnalysis[[#This Row],[Weekly Overtime Hours]]="","",52*SalAnalysis[[#This Row],[Weekly Overtime Hours]])</f>
        <v/>
      </c>
      <c r="G124" s="4" t="str">
        <f>IF(SalAnalysis[[#This Row],[Regular Hr Rate]]="","",SalAnalysis[[#This Row],[Regular Hr Rate]]*1.5)</f>
        <v/>
      </c>
      <c r="H124" s="4" t="str">
        <f>IF(SalAnalysis[[#This Row],[Employee]]="","",'Data Input'!$E$3)</f>
        <v/>
      </c>
      <c r="I124" s="4" t="str">
        <f>IF(SalAnalysis[[#This Row],[Employee]]="","",(2080*SalAnalysis[[#This Row],[Regular Hr Rate]]))</f>
        <v/>
      </c>
      <c r="J124" s="4" t="str">
        <f>IF(SalAnalysis[[#This Row],[Employee]]="","",(SalAnalysis[[#This Row],[Annual Overtime Hours]]*SalAnalysis[[#This Row],[Overtime Rate]]))</f>
        <v/>
      </c>
      <c r="K124" s="4" t="str">
        <f>IF(SalAnalysis[[#This Row],[Employee]]="","",SalAnalysis[[#This Row],[Expected Annual Non-Exempt Regular Pay]]+SalAnalysis[[#This Row],[Expected Annual Non-Exempt Overtime Pay]])</f>
        <v/>
      </c>
      <c r="L124" s="4" t="str">
        <f>IF(SalAnalysis[[#This Row],[Employee]]="","",SalAnalysis[[#This Row],[Annual Salary]]-SalAnalysis[[#This Row],[Expected Annual Non-Exempt Regular Pay]])</f>
        <v/>
      </c>
      <c r="M124" s="5" t="str">
        <f>IF(SalAnalysis[[#This Row],[Employee]]="","",SalAnalysis[[#This Row],[Minimum Exempt Salary]]-SalAnalysis[[#This Row],[Annual Salary]])</f>
        <v/>
      </c>
      <c r="N124" s="5" t="str">
        <f>Decisions[[#This Row],[Chosen Cost]]</f>
        <v/>
      </c>
      <c r="O124" s="5" t="str">
        <f>IF(SalAnalysis[[#This Row],[Employee]]="","",SalAnalysis[[#This Row],[New Pay]]-SalAnalysis[[#This Row],[Annual Salary]])</f>
        <v/>
      </c>
      <c r="P124" s="10" t="str">
        <f>IF(Decisions[[#This Row],[2021 FLSA Status]]=SalAnalysis[[#Headers],[Exempt at Threshold]],1,"")</f>
        <v/>
      </c>
      <c r="Q124" s="10" t="str">
        <f>IF(Decisions[[#This Row],[2021 FLSA Status]]=SalAnalysis[[#Headers],[Non-Exempt with OT]],1,"")</f>
        <v/>
      </c>
      <c r="R124" s="10" t="str">
        <f>IF(Decisions[[#This Row],[2021 FLSA Status]]=SalAnalysis[[#Headers],[Non-Exempt 40-hours]],1,"")</f>
        <v/>
      </c>
      <c r="S124" s="10" t="str">
        <f>IF(SalAnalysis[[#This Row],[Exempt at Threshold]]=1,"Exempt at Threshold",IF(SalAnalysis[[#This Row],[Non-Exempt with OT]]=1,"Non-Exempt with OT",IF(SalAnalysis[[#This Row],[Non-Exempt 40-hours]]=1,"Non-Exempt 40-hours","")))</f>
        <v/>
      </c>
    </row>
    <row r="125" spans="1:19" x14ac:dyDescent="0.25">
      <c r="A125" t="str">
        <f>IF(EESalData[[#This Row],[Employee]]="","",EESalData[[#This Row],[Employee]])</f>
        <v/>
      </c>
      <c r="B125" s="5" t="str">
        <f>IF(EESalData[[#This Row],[Current Annual Base Salary]]="","",EESalData[[#This Row],[Current Annual Base Salary]])</f>
        <v/>
      </c>
      <c r="C125" s="4" t="str">
        <f>IF(SalAnalysis[[#This Row],[Annual Salary]]="","",SalAnalysis[[#This Row],[Annual Salary]]/52)</f>
        <v/>
      </c>
      <c r="D125" s="4" t="str">
        <f>IF(SalAnalysis[[#This Row],[Annual Salary]]="","",SalAnalysis[[#This Row],[Weekly Pay]]/(40+SalAnalysis[[#This Row],[Weekly Overtime Hours]]))</f>
        <v/>
      </c>
      <c r="E125" t="str">
        <f>IF(EESalData[[#This Row],[Estimate Hours Worked Per Week Over 40]]="","",EESalData[[#This Row],[Estimate Hours Worked Per Week Over 40]])</f>
        <v/>
      </c>
      <c r="F125" t="str">
        <f>IF(SalAnalysis[[#This Row],[Weekly Overtime Hours]]="","",52*SalAnalysis[[#This Row],[Weekly Overtime Hours]])</f>
        <v/>
      </c>
      <c r="G125" s="4" t="str">
        <f>IF(SalAnalysis[[#This Row],[Regular Hr Rate]]="","",SalAnalysis[[#This Row],[Regular Hr Rate]]*1.5)</f>
        <v/>
      </c>
      <c r="H125" s="4" t="str">
        <f>IF(SalAnalysis[[#This Row],[Employee]]="","",'Data Input'!$E$3)</f>
        <v/>
      </c>
      <c r="I125" s="4" t="str">
        <f>IF(SalAnalysis[[#This Row],[Employee]]="","",(2080*SalAnalysis[[#This Row],[Regular Hr Rate]]))</f>
        <v/>
      </c>
      <c r="J125" s="4" t="str">
        <f>IF(SalAnalysis[[#This Row],[Employee]]="","",(SalAnalysis[[#This Row],[Annual Overtime Hours]]*SalAnalysis[[#This Row],[Overtime Rate]]))</f>
        <v/>
      </c>
      <c r="K125" s="4" t="str">
        <f>IF(SalAnalysis[[#This Row],[Employee]]="","",SalAnalysis[[#This Row],[Expected Annual Non-Exempt Regular Pay]]+SalAnalysis[[#This Row],[Expected Annual Non-Exempt Overtime Pay]])</f>
        <v/>
      </c>
      <c r="L125" s="4" t="str">
        <f>IF(SalAnalysis[[#This Row],[Employee]]="","",SalAnalysis[[#This Row],[Annual Salary]]-SalAnalysis[[#This Row],[Expected Annual Non-Exempt Regular Pay]])</f>
        <v/>
      </c>
      <c r="M125" s="5" t="str">
        <f>IF(SalAnalysis[[#This Row],[Employee]]="","",SalAnalysis[[#This Row],[Minimum Exempt Salary]]-SalAnalysis[[#This Row],[Annual Salary]])</f>
        <v/>
      </c>
      <c r="N125" s="5" t="str">
        <f>Decisions[[#This Row],[Chosen Cost]]</f>
        <v/>
      </c>
      <c r="O125" s="5" t="str">
        <f>IF(SalAnalysis[[#This Row],[Employee]]="","",SalAnalysis[[#This Row],[New Pay]]-SalAnalysis[[#This Row],[Annual Salary]])</f>
        <v/>
      </c>
      <c r="P125" s="10" t="str">
        <f>IF(Decisions[[#This Row],[2021 FLSA Status]]=SalAnalysis[[#Headers],[Exempt at Threshold]],1,"")</f>
        <v/>
      </c>
      <c r="Q125" s="10" t="str">
        <f>IF(Decisions[[#This Row],[2021 FLSA Status]]=SalAnalysis[[#Headers],[Non-Exempt with OT]],1,"")</f>
        <v/>
      </c>
      <c r="R125" s="10" t="str">
        <f>IF(Decisions[[#This Row],[2021 FLSA Status]]=SalAnalysis[[#Headers],[Non-Exempt 40-hours]],1,"")</f>
        <v/>
      </c>
      <c r="S125" s="10" t="str">
        <f>IF(SalAnalysis[[#This Row],[Exempt at Threshold]]=1,"Exempt at Threshold",IF(SalAnalysis[[#This Row],[Non-Exempt with OT]]=1,"Non-Exempt with OT",IF(SalAnalysis[[#This Row],[Non-Exempt 40-hours]]=1,"Non-Exempt 40-hours","")))</f>
        <v/>
      </c>
    </row>
    <row r="126" spans="1:19" x14ac:dyDescent="0.25">
      <c r="A126" t="str">
        <f>IF(EESalData[[#This Row],[Employee]]="","",EESalData[[#This Row],[Employee]])</f>
        <v/>
      </c>
      <c r="B126" s="5" t="str">
        <f>IF(EESalData[[#This Row],[Current Annual Base Salary]]="","",EESalData[[#This Row],[Current Annual Base Salary]])</f>
        <v/>
      </c>
      <c r="C126" s="4" t="str">
        <f>IF(SalAnalysis[[#This Row],[Annual Salary]]="","",SalAnalysis[[#This Row],[Annual Salary]]/52)</f>
        <v/>
      </c>
      <c r="D126" s="4" t="str">
        <f>IF(SalAnalysis[[#This Row],[Annual Salary]]="","",SalAnalysis[[#This Row],[Weekly Pay]]/(40+SalAnalysis[[#This Row],[Weekly Overtime Hours]]))</f>
        <v/>
      </c>
      <c r="E126" t="str">
        <f>IF(EESalData[[#This Row],[Estimate Hours Worked Per Week Over 40]]="","",EESalData[[#This Row],[Estimate Hours Worked Per Week Over 40]])</f>
        <v/>
      </c>
      <c r="F126" t="str">
        <f>IF(SalAnalysis[[#This Row],[Weekly Overtime Hours]]="","",52*SalAnalysis[[#This Row],[Weekly Overtime Hours]])</f>
        <v/>
      </c>
      <c r="G126" s="4" t="str">
        <f>IF(SalAnalysis[[#This Row],[Regular Hr Rate]]="","",SalAnalysis[[#This Row],[Regular Hr Rate]]*1.5)</f>
        <v/>
      </c>
      <c r="H126" s="4" t="str">
        <f>IF(SalAnalysis[[#This Row],[Employee]]="","",'Data Input'!$E$3)</f>
        <v/>
      </c>
      <c r="I126" s="4" t="str">
        <f>IF(SalAnalysis[[#This Row],[Employee]]="","",(2080*SalAnalysis[[#This Row],[Regular Hr Rate]]))</f>
        <v/>
      </c>
      <c r="J126" s="4" t="str">
        <f>IF(SalAnalysis[[#This Row],[Employee]]="","",(SalAnalysis[[#This Row],[Annual Overtime Hours]]*SalAnalysis[[#This Row],[Overtime Rate]]))</f>
        <v/>
      </c>
      <c r="K126" s="4" t="str">
        <f>IF(SalAnalysis[[#This Row],[Employee]]="","",SalAnalysis[[#This Row],[Expected Annual Non-Exempt Regular Pay]]+SalAnalysis[[#This Row],[Expected Annual Non-Exempt Overtime Pay]])</f>
        <v/>
      </c>
      <c r="L126" s="4" t="str">
        <f>IF(SalAnalysis[[#This Row],[Employee]]="","",SalAnalysis[[#This Row],[Annual Salary]]-SalAnalysis[[#This Row],[Expected Annual Non-Exempt Regular Pay]])</f>
        <v/>
      </c>
      <c r="M126" s="5" t="str">
        <f>IF(SalAnalysis[[#This Row],[Employee]]="","",SalAnalysis[[#This Row],[Minimum Exempt Salary]]-SalAnalysis[[#This Row],[Annual Salary]])</f>
        <v/>
      </c>
      <c r="N126" s="5" t="str">
        <f>Decisions[[#This Row],[Chosen Cost]]</f>
        <v/>
      </c>
      <c r="O126" s="5" t="str">
        <f>IF(SalAnalysis[[#This Row],[Employee]]="","",SalAnalysis[[#This Row],[New Pay]]-SalAnalysis[[#This Row],[Annual Salary]])</f>
        <v/>
      </c>
      <c r="P126" s="10" t="str">
        <f>IF(Decisions[[#This Row],[2021 FLSA Status]]=SalAnalysis[[#Headers],[Exempt at Threshold]],1,"")</f>
        <v/>
      </c>
      <c r="Q126" s="10" t="str">
        <f>IF(Decisions[[#This Row],[2021 FLSA Status]]=SalAnalysis[[#Headers],[Non-Exempt with OT]],1,"")</f>
        <v/>
      </c>
      <c r="R126" s="10" t="str">
        <f>IF(Decisions[[#This Row],[2021 FLSA Status]]=SalAnalysis[[#Headers],[Non-Exempt 40-hours]],1,"")</f>
        <v/>
      </c>
      <c r="S126" s="10" t="str">
        <f>IF(SalAnalysis[[#This Row],[Exempt at Threshold]]=1,"Exempt at Threshold",IF(SalAnalysis[[#This Row],[Non-Exempt with OT]]=1,"Non-Exempt with OT",IF(SalAnalysis[[#This Row],[Non-Exempt 40-hours]]=1,"Non-Exempt 40-hours","")))</f>
        <v/>
      </c>
    </row>
    <row r="127" spans="1:19" x14ac:dyDescent="0.25">
      <c r="A127" t="str">
        <f>IF(EESalData[[#This Row],[Employee]]="","",EESalData[[#This Row],[Employee]])</f>
        <v/>
      </c>
      <c r="B127" s="5" t="str">
        <f>IF(EESalData[[#This Row],[Current Annual Base Salary]]="","",EESalData[[#This Row],[Current Annual Base Salary]])</f>
        <v/>
      </c>
      <c r="C127" s="4" t="str">
        <f>IF(SalAnalysis[[#This Row],[Annual Salary]]="","",SalAnalysis[[#This Row],[Annual Salary]]/52)</f>
        <v/>
      </c>
      <c r="D127" s="4" t="str">
        <f>IF(SalAnalysis[[#This Row],[Annual Salary]]="","",SalAnalysis[[#This Row],[Weekly Pay]]/(40+SalAnalysis[[#This Row],[Weekly Overtime Hours]]))</f>
        <v/>
      </c>
      <c r="E127" t="str">
        <f>IF(EESalData[[#This Row],[Estimate Hours Worked Per Week Over 40]]="","",EESalData[[#This Row],[Estimate Hours Worked Per Week Over 40]])</f>
        <v/>
      </c>
      <c r="F127" t="str">
        <f>IF(SalAnalysis[[#This Row],[Weekly Overtime Hours]]="","",52*SalAnalysis[[#This Row],[Weekly Overtime Hours]])</f>
        <v/>
      </c>
      <c r="G127" s="4" t="str">
        <f>IF(SalAnalysis[[#This Row],[Regular Hr Rate]]="","",SalAnalysis[[#This Row],[Regular Hr Rate]]*1.5)</f>
        <v/>
      </c>
      <c r="H127" s="4" t="str">
        <f>IF(SalAnalysis[[#This Row],[Employee]]="","",'Data Input'!$E$3)</f>
        <v/>
      </c>
      <c r="I127" s="4" t="str">
        <f>IF(SalAnalysis[[#This Row],[Employee]]="","",(2080*SalAnalysis[[#This Row],[Regular Hr Rate]]))</f>
        <v/>
      </c>
      <c r="J127" s="4" t="str">
        <f>IF(SalAnalysis[[#This Row],[Employee]]="","",(SalAnalysis[[#This Row],[Annual Overtime Hours]]*SalAnalysis[[#This Row],[Overtime Rate]]))</f>
        <v/>
      </c>
      <c r="K127" s="4" t="str">
        <f>IF(SalAnalysis[[#This Row],[Employee]]="","",SalAnalysis[[#This Row],[Expected Annual Non-Exempt Regular Pay]]+SalAnalysis[[#This Row],[Expected Annual Non-Exempt Overtime Pay]])</f>
        <v/>
      </c>
      <c r="L127" s="4" t="str">
        <f>IF(SalAnalysis[[#This Row],[Employee]]="","",SalAnalysis[[#This Row],[Annual Salary]]-SalAnalysis[[#This Row],[Expected Annual Non-Exempt Regular Pay]])</f>
        <v/>
      </c>
      <c r="M127" s="5" t="str">
        <f>IF(SalAnalysis[[#This Row],[Employee]]="","",SalAnalysis[[#This Row],[Minimum Exempt Salary]]-SalAnalysis[[#This Row],[Annual Salary]])</f>
        <v/>
      </c>
      <c r="N127" s="5" t="str">
        <f>Decisions[[#This Row],[Chosen Cost]]</f>
        <v/>
      </c>
      <c r="O127" s="5" t="str">
        <f>IF(SalAnalysis[[#This Row],[Employee]]="","",SalAnalysis[[#This Row],[New Pay]]-SalAnalysis[[#This Row],[Annual Salary]])</f>
        <v/>
      </c>
      <c r="P127" s="10" t="str">
        <f>IF(Decisions[[#This Row],[2021 FLSA Status]]=SalAnalysis[[#Headers],[Exempt at Threshold]],1,"")</f>
        <v/>
      </c>
      <c r="Q127" s="10" t="str">
        <f>IF(Decisions[[#This Row],[2021 FLSA Status]]=SalAnalysis[[#Headers],[Non-Exempt with OT]],1,"")</f>
        <v/>
      </c>
      <c r="R127" s="10" t="str">
        <f>IF(Decisions[[#This Row],[2021 FLSA Status]]=SalAnalysis[[#Headers],[Non-Exempt 40-hours]],1,"")</f>
        <v/>
      </c>
      <c r="S127" s="10" t="str">
        <f>IF(SalAnalysis[[#This Row],[Exempt at Threshold]]=1,"Exempt at Threshold",IF(SalAnalysis[[#This Row],[Non-Exempt with OT]]=1,"Non-Exempt with OT",IF(SalAnalysis[[#This Row],[Non-Exempt 40-hours]]=1,"Non-Exempt 40-hours","")))</f>
        <v/>
      </c>
    </row>
    <row r="128" spans="1:19" x14ac:dyDescent="0.25">
      <c r="A128" t="str">
        <f>IF(EESalData[[#This Row],[Employee]]="","",EESalData[[#This Row],[Employee]])</f>
        <v/>
      </c>
      <c r="B128" s="5" t="str">
        <f>IF(EESalData[[#This Row],[Current Annual Base Salary]]="","",EESalData[[#This Row],[Current Annual Base Salary]])</f>
        <v/>
      </c>
      <c r="C128" s="4" t="str">
        <f>IF(SalAnalysis[[#This Row],[Annual Salary]]="","",SalAnalysis[[#This Row],[Annual Salary]]/52)</f>
        <v/>
      </c>
      <c r="D128" s="4" t="str">
        <f>IF(SalAnalysis[[#This Row],[Annual Salary]]="","",SalAnalysis[[#This Row],[Weekly Pay]]/(40+SalAnalysis[[#This Row],[Weekly Overtime Hours]]))</f>
        <v/>
      </c>
      <c r="E128" t="str">
        <f>IF(EESalData[[#This Row],[Estimate Hours Worked Per Week Over 40]]="","",EESalData[[#This Row],[Estimate Hours Worked Per Week Over 40]])</f>
        <v/>
      </c>
      <c r="F128" t="str">
        <f>IF(SalAnalysis[[#This Row],[Weekly Overtime Hours]]="","",52*SalAnalysis[[#This Row],[Weekly Overtime Hours]])</f>
        <v/>
      </c>
      <c r="G128" s="4" t="str">
        <f>IF(SalAnalysis[[#This Row],[Regular Hr Rate]]="","",SalAnalysis[[#This Row],[Regular Hr Rate]]*1.5)</f>
        <v/>
      </c>
      <c r="H128" s="4" t="str">
        <f>IF(SalAnalysis[[#This Row],[Employee]]="","",'Data Input'!$E$3)</f>
        <v/>
      </c>
      <c r="I128" s="4" t="str">
        <f>IF(SalAnalysis[[#This Row],[Employee]]="","",(2080*SalAnalysis[[#This Row],[Regular Hr Rate]]))</f>
        <v/>
      </c>
      <c r="J128" s="4" t="str">
        <f>IF(SalAnalysis[[#This Row],[Employee]]="","",(SalAnalysis[[#This Row],[Annual Overtime Hours]]*SalAnalysis[[#This Row],[Overtime Rate]]))</f>
        <v/>
      </c>
      <c r="K128" s="4" t="str">
        <f>IF(SalAnalysis[[#This Row],[Employee]]="","",SalAnalysis[[#This Row],[Expected Annual Non-Exempt Regular Pay]]+SalAnalysis[[#This Row],[Expected Annual Non-Exempt Overtime Pay]])</f>
        <v/>
      </c>
      <c r="L128" s="4" t="str">
        <f>IF(SalAnalysis[[#This Row],[Employee]]="","",SalAnalysis[[#This Row],[Annual Salary]]-SalAnalysis[[#This Row],[Expected Annual Non-Exempt Regular Pay]])</f>
        <v/>
      </c>
      <c r="M128" s="5" t="str">
        <f>IF(SalAnalysis[[#This Row],[Employee]]="","",SalAnalysis[[#This Row],[Minimum Exempt Salary]]-SalAnalysis[[#This Row],[Annual Salary]])</f>
        <v/>
      </c>
      <c r="N128" s="5" t="str">
        <f>Decisions[[#This Row],[Chosen Cost]]</f>
        <v/>
      </c>
      <c r="O128" s="5" t="str">
        <f>IF(SalAnalysis[[#This Row],[Employee]]="","",SalAnalysis[[#This Row],[New Pay]]-SalAnalysis[[#This Row],[Annual Salary]])</f>
        <v/>
      </c>
      <c r="P128" s="10" t="str">
        <f>IF(Decisions[[#This Row],[2021 FLSA Status]]=SalAnalysis[[#Headers],[Exempt at Threshold]],1,"")</f>
        <v/>
      </c>
      <c r="Q128" s="10" t="str">
        <f>IF(Decisions[[#This Row],[2021 FLSA Status]]=SalAnalysis[[#Headers],[Non-Exempt with OT]],1,"")</f>
        <v/>
      </c>
      <c r="R128" s="10" t="str">
        <f>IF(Decisions[[#This Row],[2021 FLSA Status]]=SalAnalysis[[#Headers],[Non-Exempt 40-hours]],1,"")</f>
        <v/>
      </c>
      <c r="S128" s="10" t="str">
        <f>IF(SalAnalysis[[#This Row],[Exempt at Threshold]]=1,"Exempt at Threshold",IF(SalAnalysis[[#This Row],[Non-Exempt with OT]]=1,"Non-Exempt with OT",IF(SalAnalysis[[#This Row],[Non-Exempt 40-hours]]=1,"Non-Exempt 40-hours","")))</f>
        <v/>
      </c>
    </row>
    <row r="129" spans="1:19" x14ac:dyDescent="0.25">
      <c r="A129" t="str">
        <f>IF(EESalData[[#This Row],[Employee]]="","",EESalData[[#This Row],[Employee]])</f>
        <v/>
      </c>
      <c r="B129" s="5" t="str">
        <f>IF(EESalData[[#This Row],[Current Annual Base Salary]]="","",EESalData[[#This Row],[Current Annual Base Salary]])</f>
        <v/>
      </c>
      <c r="C129" s="4" t="str">
        <f>IF(SalAnalysis[[#This Row],[Annual Salary]]="","",SalAnalysis[[#This Row],[Annual Salary]]/52)</f>
        <v/>
      </c>
      <c r="D129" s="4" t="str">
        <f>IF(SalAnalysis[[#This Row],[Annual Salary]]="","",SalAnalysis[[#This Row],[Weekly Pay]]/(40+SalAnalysis[[#This Row],[Weekly Overtime Hours]]))</f>
        <v/>
      </c>
      <c r="E129" t="str">
        <f>IF(EESalData[[#This Row],[Estimate Hours Worked Per Week Over 40]]="","",EESalData[[#This Row],[Estimate Hours Worked Per Week Over 40]])</f>
        <v/>
      </c>
      <c r="F129" t="str">
        <f>IF(SalAnalysis[[#This Row],[Weekly Overtime Hours]]="","",52*SalAnalysis[[#This Row],[Weekly Overtime Hours]])</f>
        <v/>
      </c>
      <c r="G129" s="4" t="str">
        <f>IF(SalAnalysis[[#This Row],[Regular Hr Rate]]="","",SalAnalysis[[#This Row],[Regular Hr Rate]]*1.5)</f>
        <v/>
      </c>
      <c r="H129" s="4" t="str">
        <f>IF(SalAnalysis[[#This Row],[Employee]]="","",'Data Input'!$E$3)</f>
        <v/>
      </c>
      <c r="I129" s="4" t="str">
        <f>IF(SalAnalysis[[#This Row],[Employee]]="","",(2080*SalAnalysis[[#This Row],[Regular Hr Rate]]))</f>
        <v/>
      </c>
      <c r="J129" s="4" t="str">
        <f>IF(SalAnalysis[[#This Row],[Employee]]="","",(SalAnalysis[[#This Row],[Annual Overtime Hours]]*SalAnalysis[[#This Row],[Overtime Rate]]))</f>
        <v/>
      </c>
      <c r="K129" s="4" t="str">
        <f>IF(SalAnalysis[[#This Row],[Employee]]="","",SalAnalysis[[#This Row],[Expected Annual Non-Exempt Regular Pay]]+SalAnalysis[[#This Row],[Expected Annual Non-Exempt Overtime Pay]])</f>
        <v/>
      </c>
      <c r="L129" s="4" t="str">
        <f>IF(SalAnalysis[[#This Row],[Employee]]="","",SalAnalysis[[#This Row],[Annual Salary]]-SalAnalysis[[#This Row],[Expected Annual Non-Exempt Regular Pay]])</f>
        <v/>
      </c>
      <c r="M129" s="5" t="str">
        <f>IF(SalAnalysis[[#This Row],[Employee]]="","",SalAnalysis[[#This Row],[Minimum Exempt Salary]]-SalAnalysis[[#This Row],[Annual Salary]])</f>
        <v/>
      </c>
      <c r="N129" s="5" t="str">
        <f>Decisions[[#This Row],[Chosen Cost]]</f>
        <v/>
      </c>
      <c r="O129" s="5" t="str">
        <f>IF(SalAnalysis[[#This Row],[Employee]]="","",SalAnalysis[[#This Row],[New Pay]]-SalAnalysis[[#This Row],[Annual Salary]])</f>
        <v/>
      </c>
      <c r="P129" s="10" t="str">
        <f>IF(Decisions[[#This Row],[2021 FLSA Status]]=SalAnalysis[[#Headers],[Exempt at Threshold]],1,"")</f>
        <v/>
      </c>
      <c r="Q129" s="10" t="str">
        <f>IF(Decisions[[#This Row],[2021 FLSA Status]]=SalAnalysis[[#Headers],[Non-Exempt with OT]],1,"")</f>
        <v/>
      </c>
      <c r="R129" s="10" t="str">
        <f>IF(Decisions[[#This Row],[2021 FLSA Status]]=SalAnalysis[[#Headers],[Non-Exempt 40-hours]],1,"")</f>
        <v/>
      </c>
      <c r="S129" s="10" t="str">
        <f>IF(SalAnalysis[[#This Row],[Exempt at Threshold]]=1,"Exempt at Threshold",IF(SalAnalysis[[#This Row],[Non-Exempt with OT]]=1,"Non-Exempt with OT",IF(SalAnalysis[[#This Row],[Non-Exempt 40-hours]]=1,"Non-Exempt 40-hours","")))</f>
        <v/>
      </c>
    </row>
    <row r="130" spans="1:19" x14ac:dyDescent="0.25">
      <c r="A130" t="str">
        <f>IF(EESalData[[#This Row],[Employee]]="","",EESalData[[#This Row],[Employee]])</f>
        <v/>
      </c>
      <c r="B130" s="5" t="str">
        <f>IF(EESalData[[#This Row],[Current Annual Base Salary]]="","",EESalData[[#This Row],[Current Annual Base Salary]])</f>
        <v/>
      </c>
      <c r="C130" s="4" t="str">
        <f>IF(SalAnalysis[[#This Row],[Annual Salary]]="","",SalAnalysis[[#This Row],[Annual Salary]]/52)</f>
        <v/>
      </c>
      <c r="D130" s="4" t="str">
        <f>IF(SalAnalysis[[#This Row],[Annual Salary]]="","",SalAnalysis[[#This Row],[Weekly Pay]]/(40+SalAnalysis[[#This Row],[Weekly Overtime Hours]]))</f>
        <v/>
      </c>
      <c r="E130" t="str">
        <f>IF(EESalData[[#This Row],[Estimate Hours Worked Per Week Over 40]]="","",EESalData[[#This Row],[Estimate Hours Worked Per Week Over 40]])</f>
        <v/>
      </c>
      <c r="F130" t="str">
        <f>IF(SalAnalysis[[#This Row],[Weekly Overtime Hours]]="","",52*SalAnalysis[[#This Row],[Weekly Overtime Hours]])</f>
        <v/>
      </c>
      <c r="G130" s="4" t="str">
        <f>IF(SalAnalysis[[#This Row],[Regular Hr Rate]]="","",SalAnalysis[[#This Row],[Regular Hr Rate]]*1.5)</f>
        <v/>
      </c>
      <c r="H130" s="4" t="str">
        <f>IF(SalAnalysis[[#This Row],[Employee]]="","",'Data Input'!$E$3)</f>
        <v/>
      </c>
      <c r="I130" s="4" t="str">
        <f>IF(SalAnalysis[[#This Row],[Employee]]="","",(2080*SalAnalysis[[#This Row],[Regular Hr Rate]]))</f>
        <v/>
      </c>
      <c r="J130" s="4" t="str">
        <f>IF(SalAnalysis[[#This Row],[Employee]]="","",(SalAnalysis[[#This Row],[Annual Overtime Hours]]*SalAnalysis[[#This Row],[Overtime Rate]]))</f>
        <v/>
      </c>
      <c r="K130" s="4" t="str">
        <f>IF(SalAnalysis[[#This Row],[Employee]]="","",SalAnalysis[[#This Row],[Expected Annual Non-Exempt Regular Pay]]+SalAnalysis[[#This Row],[Expected Annual Non-Exempt Overtime Pay]])</f>
        <v/>
      </c>
      <c r="L130" s="4" t="str">
        <f>IF(SalAnalysis[[#This Row],[Employee]]="","",SalAnalysis[[#This Row],[Annual Salary]]-SalAnalysis[[#This Row],[Expected Annual Non-Exempt Regular Pay]])</f>
        <v/>
      </c>
      <c r="M130" s="5" t="str">
        <f>IF(SalAnalysis[[#This Row],[Employee]]="","",SalAnalysis[[#This Row],[Minimum Exempt Salary]]-SalAnalysis[[#This Row],[Annual Salary]])</f>
        <v/>
      </c>
      <c r="N130" s="5" t="str">
        <f>Decisions[[#This Row],[Chosen Cost]]</f>
        <v/>
      </c>
      <c r="O130" s="5" t="str">
        <f>IF(SalAnalysis[[#This Row],[Employee]]="","",SalAnalysis[[#This Row],[New Pay]]-SalAnalysis[[#This Row],[Annual Salary]])</f>
        <v/>
      </c>
      <c r="P130" s="10" t="str">
        <f>IF(Decisions[[#This Row],[2021 FLSA Status]]=SalAnalysis[[#Headers],[Exempt at Threshold]],1,"")</f>
        <v/>
      </c>
      <c r="Q130" s="10" t="str">
        <f>IF(Decisions[[#This Row],[2021 FLSA Status]]=SalAnalysis[[#Headers],[Non-Exempt with OT]],1,"")</f>
        <v/>
      </c>
      <c r="R130" s="10" t="str">
        <f>IF(Decisions[[#This Row],[2021 FLSA Status]]=SalAnalysis[[#Headers],[Non-Exempt 40-hours]],1,"")</f>
        <v/>
      </c>
      <c r="S130" s="10" t="str">
        <f>IF(SalAnalysis[[#This Row],[Exempt at Threshold]]=1,"Exempt at Threshold",IF(SalAnalysis[[#This Row],[Non-Exempt with OT]]=1,"Non-Exempt with OT",IF(SalAnalysis[[#This Row],[Non-Exempt 40-hours]]=1,"Non-Exempt 40-hours","")))</f>
        <v/>
      </c>
    </row>
    <row r="131" spans="1:19" x14ac:dyDescent="0.25">
      <c r="A131" t="str">
        <f>IF(EESalData[[#This Row],[Employee]]="","",EESalData[[#This Row],[Employee]])</f>
        <v/>
      </c>
      <c r="B131" s="5" t="str">
        <f>IF(EESalData[[#This Row],[Current Annual Base Salary]]="","",EESalData[[#This Row],[Current Annual Base Salary]])</f>
        <v/>
      </c>
      <c r="C131" s="4" t="str">
        <f>IF(SalAnalysis[[#This Row],[Annual Salary]]="","",SalAnalysis[[#This Row],[Annual Salary]]/52)</f>
        <v/>
      </c>
      <c r="D131" s="4" t="str">
        <f>IF(SalAnalysis[[#This Row],[Annual Salary]]="","",SalAnalysis[[#This Row],[Weekly Pay]]/(40+SalAnalysis[[#This Row],[Weekly Overtime Hours]]))</f>
        <v/>
      </c>
      <c r="E131" t="str">
        <f>IF(EESalData[[#This Row],[Estimate Hours Worked Per Week Over 40]]="","",EESalData[[#This Row],[Estimate Hours Worked Per Week Over 40]])</f>
        <v/>
      </c>
      <c r="F131" t="str">
        <f>IF(SalAnalysis[[#This Row],[Weekly Overtime Hours]]="","",52*SalAnalysis[[#This Row],[Weekly Overtime Hours]])</f>
        <v/>
      </c>
      <c r="G131" s="4" t="str">
        <f>IF(SalAnalysis[[#This Row],[Regular Hr Rate]]="","",SalAnalysis[[#This Row],[Regular Hr Rate]]*1.5)</f>
        <v/>
      </c>
      <c r="H131" s="4" t="str">
        <f>IF(SalAnalysis[[#This Row],[Employee]]="","",'Data Input'!$E$3)</f>
        <v/>
      </c>
      <c r="I131" s="4" t="str">
        <f>IF(SalAnalysis[[#This Row],[Employee]]="","",(2080*SalAnalysis[[#This Row],[Regular Hr Rate]]))</f>
        <v/>
      </c>
      <c r="J131" s="4" t="str">
        <f>IF(SalAnalysis[[#This Row],[Employee]]="","",(SalAnalysis[[#This Row],[Annual Overtime Hours]]*SalAnalysis[[#This Row],[Overtime Rate]]))</f>
        <v/>
      </c>
      <c r="K131" s="4" t="str">
        <f>IF(SalAnalysis[[#This Row],[Employee]]="","",SalAnalysis[[#This Row],[Expected Annual Non-Exempt Regular Pay]]+SalAnalysis[[#This Row],[Expected Annual Non-Exempt Overtime Pay]])</f>
        <v/>
      </c>
      <c r="L131" s="4" t="str">
        <f>IF(SalAnalysis[[#This Row],[Employee]]="","",SalAnalysis[[#This Row],[Annual Salary]]-SalAnalysis[[#This Row],[Expected Annual Non-Exempt Regular Pay]])</f>
        <v/>
      </c>
      <c r="M131" s="5" t="str">
        <f>IF(SalAnalysis[[#This Row],[Employee]]="","",SalAnalysis[[#This Row],[Minimum Exempt Salary]]-SalAnalysis[[#This Row],[Annual Salary]])</f>
        <v/>
      </c>
      <c r="N131" s="5" t="str">
        <f>Decisions[[#This Row],[Chosen Cost]]</f>
        <v/>
      </c>
      <c r="O131" s="5" t="str">
        <f>IF(SalAnalysis[[#This Row],[Employee]]="","",SalAnalysis[[#This Row],[New Pay]]-SalAnalysis[[#This Row],[Annual Salary]])</f>
        <v/>
      </c>
      <c r="P131" s="10" t="str">
        <f>IF(Decisions[[#This Row],[2021 FLSA Status]]=SalAnalysis[[#Headers],[Exempt at Threshold]],1,"")</f>
        <v/>
      </c>
      <c r="Q131" s="10" t="str">
        <f>IF(Decisions[[#This Row],[2021 FLSA Status]]=SalAnalysis[[#Headers],[Non-Exempt with OT]],1,"")</f>
        <v/>
      </c>
      <c r="R131" s="10" t="str">
        <f>IF(Decisions[[#This Row],[2021 FLSA Status]]=SalAnalysis[[#Headers],[Non-Exempt 40-hours]],1,"")</f>
        <v/>
      </c>
      <c r="S131" s="10" t="str">
        <f>IF(SalAnalysis[[#This Row],[Exempt at Threshold]]=1,"Exempt at Threshold",IF(SalAnalysis[[#This Row],[Non-Exempt with OT]]=1,"Non-Exempt with OT",IF(SalAnalysis[[#This Row],[Non-Exempt 40-hours]]=1,"Non-Exempt 40-hours","")))</f>
        <v/>
      </c>
    </row>
    <row r="132" spans="1:19" x14ac:dyDescent="0.25">
      <c r="A132" t="str">
        <f>IF(EESalData[[#This Row],[Employee]]="","",EESalData[[#This Row],[Employee]])</f>
        <v/>
      </c>
      <c r="B132" s="5" t="str">
        <f>IF(EESalData[[#This Row],[Current Annual Base Salary]]="","",EESalData[[#This Row],[Current Annual Base Salary]])</f>
        <v/>
      </c>
      <c r="C132" s="4" t="str">
        <f>IF(SalAnalysis[[#This Row],[Annual Salary]]="","",SalAnalysis[[#This Row],[Annual Salary]]/52)</f>
        <v/>
      </c>
      <c r="D132" s="4" t="str">
        <f>IF(SalAnalysis[[#This Row],[Annual Salary]]="","",SalAnalysis[[#This Row],[Weekly Pay]]/(40+SalAnalysis[[#This Row],[Weekly Overtime Hours]]))</f>
        <v/>
      </c>
      <c r="E132" t="str">
        <f>IF(EESalData[[#This Row],[Estimate Hours Worked Per Week Over 40]]="","",EESalData[[#This Row],[Estimate Hours Worked Per Week Over 40]])</f>
        <v/>
      </c>
      <c r="F132" t="str">
        <f>IF(SalAnalysis[[#This Row],[Weekly Overtime Hours]]="","",52*SalAnalysis[[#This Row],[Weekly Overtime Hours]])</f>
        <v/>
      </c>
      <c r="G132" s="4" t="str">
        <f>IF(SalAnalysis[[#This Row],[Regular Hr Rate]]="","",SalAnalysis[[#This Row],[Regular Hr Rate]]*1.5)</f>
        <v/>
      </c>
      <c r="H132" s="4" t="str">
        <f>IF(SalAnalysis[[#This Row],[Employee]]="","",'Data Input'!$E$3)</f>
        <v/>
      </c>
      <c r="I132" s="4" t="str">
        <f>IF(SalAnalysis[[#This Row],[Employee]]="","",(2080*SalAnalysis[[#This Row],[Regular Hr Rate]]))</f>
        <v/>
      </c>
      <c r="J132" s="4" t="str">
        <f>IF(SalAnalysis[[#This Row],[Employee]]="","",(SalAnalysis[[#This Row],[Annual Overtime Hours]]*SalAnalysis[[#This Row],[Overtime Rate]]))</f>
        <v/>
      </c>
      <c r="K132" s="4" t="str">
        <f>IF(SalAnalysis[[#This Row],[Employee]]="","",SalAnalysis[[#This Row],[Expected Annual Non-Exempt Regular Pay]]+SalAnalysis[[#This Row],[Expected Annual Non-Exempt Overtime Pay]])</f>
        <v/>
      </c>
      <c r="L132" s="4" t="str">
        <f>IF(SalAnalysis[[#This Row],[Employee]]="","",SalAnalysis[[#This Row],[Annual Salary]]-SalAnalysis[[#This Row],[Expected Annual Non-Exempt Regular Pay]])</f>
        <v/>
      </c>
      <c r="M132" s="5" t="str">
        <f>IF(SalAnalysis[[#This Row],[Employee]]="","",SalAnalysis[[#This Row],[Minimum Exempt Salary]]-SalAnalysis[[#This Row],[Annual Salary]])</f>
        <v/>
      </c>
      <c r="N132" s="5" t="str">
        <f>Decisions[[#This Row],[Chosen Cost]]</f>
        <v/>
      </c>
      <c r="O132" s="5" t="str">
        <f>IF(SalAnalysis[[#This Row],[Employee]]="","",SalAnalysis[[#This Row],[New Pay]]-SalAnalysis[[#This Row],[Annual Salary]])</f>
        <v/>
      </c>
      <c r="P132" s="10" t="str">
        <f>IF(Decisions[[#This Row],[2021 FLSA Status]]=SalAnalysis[[#Headers],[Exempt at Threshold]],1,"")</f>
        <v/>
      </c>
      <c r="Q132" s="10" t="str">
        <f>IF(Decisions[[#This Row],[2021 FLSA Status]]=SalAnalysis[[#Headers],[Non-Exempt with OT]],1,"")</f>
        <v/>
      </c>
      <c r="R132" s="10" t="str">
        <f>IF(Decisions[[#This Row],[2021 FLSA Status]]=SalAnalysis[[#Headers],[Non-Exempt 40-hours]],1,"")</f>
        <v/>
      </c>
      <c r="S132" s="10" t="str">
        <f>IF(SalAnalysis[[#This Row],[Exempt at Threshold]]=1,"Exempt at Threshold",IF(SalAnalysis[[#This Row],[Non-Exempt with OT]]=1,"Non-Exempt with OT",IF(SalAnalysis[[#This Row],[Non-Exempt 40-hours]]=1,"Non-Exempt 40-hours","")))</f>
        <v/>
      </c>
    </row>
    <row r="133" spans="1:19" x14ac:dyDescent="0.25">
      <c r="A133" t="str">
        <f>IF(EESalData[[#This Row],[Employee]]="","",EESalData[[#This Row],[Employee]])</f>
        <v/>
      </c>
      <c r="B133" s="5" t="str">
        <f>IF(EESalData[[#This Row],[Current Annual Base Salary]]="","",EESalData[[#This Row],[Current Annual Base Salary]])</f>
        <v/>
      </c>
      <c r="C133" s="4" t="str">
        <f>IF(SalAnalysis[[#This Row],[Annual Salary]]="","",SalAnalysis[[#This Row],[Annual Salary]]/52)</f>
        <v/>
      </c>
      <c r="D133" s="4" t="str">
        <f>IF(SalAnalysis[[#This Row],[Annual Salary]]="","",SalAnalysis[[#This Row],[Weekly Pay]]/(40+SalAnalysis[[#This Row],[Weekly Overtime Hours]]))</f>
        <v/>
      </c>
      <c r="E133" t="str">
        <f>IF(EESalData[[#This Row],[Estimate Hours Worked Per Week Over 40]]="","",EESalData[[#This Row],[Estimate Hours Worked Per Week Over 40]])</f>
        <v/>
      </c>
      <c r="F133" t="str">
        <f>IF(SalAnalysis[[#This Row],[Weekly Overtime Hours]]="","",52*SalAnalysis[[#This Row],[Weekly Overtime Hours]])</f>
        <v/>
      </c>
      <c r="G133" s="4" t="str">
        <f>IF(SalAnalysis[[#This Row],[Regular Hr Rate]]="","",SalAnalysis[[#This Row],[Regular Hr Rate]]*1.5)</f>
        <v/>
      </c>
      <c r="H133" s="4" t="str">
        <f>IF(SalAnalysis[[#This Row],[Employee]]="","",'Data Input'!$E$3)</f>
        <v/>
      </c>
      <c r="I133" s="4" t="str">
        <f>IF(SalAnalysis[[#This Row],[Employee]]="","",(2080*SalAnalysis[[#This Row],[Regular Hr Rate]]))</f>
        <v/>
      </c>
      <c r="J133" s="4" t="str">
        <f>IF(SalAnalysis[[#This Row],[Employee]]="","",(SalAnalysis[[#This Row],[Annual Overtime Hours]]*SalAnalysis[[#This Row],[Overtime Rate]]))</f>
        <v/>
      </c>
      <c r="K133" s="4" t="str">
        <f>IF(SalAnalysis[[#This Row],[Employee]]="","",SalAnalysis[[#This Row],[Expected Annual Non-Exempt Regular Pay]]+SalAnalysis[[#This Row],[Expected Annual Non-Exempt Overtime Pay]])</f>
        <v/>
      </c>
      <c r="L133" s="4" t="str">
        <f>IF(SalAnalysis[[#This Row],[Employee]]="","",SalAnalysis[[#This Row],[Annual Salary]]-SalAnalysis[[#This Row],[Expected Annual Non-Exempt Regular Pay]])</f>
        <v/>
      </c>
      <c r="M133" s="5" t="str">
        <f>IF(SalAnalysis[[#This Row],[Employee]]="","",SalAnalysis[[#This Row],[Minimum Exempt Salary]]-SalAnalysis[[#This Row],[Annual Salary]])</f>
        <v/>
      </c>
      <c r="N133" s="5" t="str">
        <f>Decisions[[#This Row],[Chosen Cost]]</f>
        <v/>
      </c>
      <c r="O133" s="5" t="str">
        <f>IF(SalAnalysis[[#This Row],[Employee]]="","",SalAnalysis[[#This Row],[New Pay]]-SalAnalysis[[#This Row],[Annual Salary]])</f>
        <v/>
      </c>
      <c r="P133" s="10" t="str">
        <f>IF(Decisions[[#This Row],[2021 FLSA Status]]=SalAnalysis[[#Headers],[Exempt at Threshold]],1,"")</f>
        <v/>
      </c>
      <c r="Q133" s="10" t="str">
        <f>IF(Decisions[[#This Row],[2021 FLSA Status]]=SalAnalysis[[#Headers],[Non-Exempt with OT]],1,"")</f>
        <v/>
      </c>
      <c r="R133" s="10" t="str">
        <f>IF(Decisions[[#This Row],[2021 FLSA Status]]=SalAnalysis[[#Headers],[Non-Exempt 40-hours]],1,"")</f>
        <v/>
      </c>
      <c r="S133" s="10" t="str">
        <f>IF(SalAnalysis[[#This Row],[Exempt at Threshold]]=1,"Exempt at Threshold",IF(SalAnalysis[[#This Row],[Non-Exempt with OT]]=1,"Non-Exempt with OT",IF(SalAnalysis[[#This Row],[Non-Exempt 40-hours]]=1,"Non-Exempt 40-hours","")))</f>
        <v/>
      </c>
    </row>
    <row r="134" spans="1:19" x14ac:dyDescent="0.25">
      <c r="A134" t="str">
        <f>IF(EESalData[[#This Row],[Employee]]="","",EESalData[[#This Row],[Employee]])</f>
        <v/>
      </c>
      <c r="B134" s="5" t="str">
        <f>IF(EESalData[[#This Row],[Current Annual Base Salary]]="","",EESalData[[#This Row],[Current Annual Base Salary]])</f>
        <v/>
      </c>
      <c r="C134" s="4" t="str">
        <f>IF(SalAnalysis[[#This Row],[Annual Salary]]="","",SalAnalysis[[#This Row],[Annual Salary]]/52)</f>
        <v/>
      </c>
      <c r="D134" s="4" t="str">
        <f>IF(SalAnalysis[[#This Row],[Annual Salary]]="","",SalAnalysis[[#This Row],[Weekly Pay]]/(40+SalAnalysis[[#This Row],[Weekly Overtime Hours]]))</f>
        <v/>
      </c>
      <c r="E134" t="str">
        <f>IF(EESalData[[#This Row],[Estimate Hours Worked Per Week Over 40]]="","",EESalData[[#This Row],[Estimate Hours Worked Per Week Over 40]])</f>
        <v/>
      </c>
      <c r="F134" t="str">
        <f>IF(SalAnalysis[[#This Row],[Weekly Overtime Hours]]="","",52*SalAnalysis[[#This Row],[Weekly Overtime Hours]])</f>
        <v/>
      </c>
      <c r="G134" s="4" t="str">
        <f>IF(SalAnalysis[[#This Row],[Regular Hr Rate]]="","",SalAnalysis[[#This Row],[Regular Hr Rate]]*1.5)</f>
        <v/>
      </c>
      <c r="H134" s="4" t="str">
        <f>IF(SalAnalysis[[#This Row],[Employee]]="","",'Data Input'!$E$3)</f>
        <v/>
      </c>
      <c r="I134" s="4" t="str">
        <f>IF(SalAnalysis[[#This Row],[Employee]]="","",(2080*SalAnalysis[[#This Row],[Regular Hr Rate]]))</f>
        <v/>
      </c>
      <c r="J134" s="4" t="str">
        <f>IF(SalAnalysis[[#This Row],[Employee]]="","",(SalAnalysis[[#This Row],[Annual Overtime Hours]]*SalAnalysis[[#This Row],[Overtime Rate]]))</f>
        <v/>
      </c>
      <c r="K134" s="4" t="str">
        <f>IF(SalAnalysis[[#This Row],[Employee]]="","",SalAnalysis[[#This Row],[Expected Annual Non-Exempt Regular Pay]]+SalAnalysis[[#This Row],[Expected Annual Non-Exempt Overtime Pay]])</f>
        <v/>
      </c>
      <c r="L134" s="4" t="str">
        <f>IF(SalAnalysis[[#This Row],[Employee]]="","",SalAnalysis[[#This Row],[Annual Salary]]-SalAnalysis[[#This Row],[Expected Annual Non-Exempt Regular Pay]])</f>
        <v/>
      </c>
      <c r="M134" s="5" t="str">
        <f>IF(SalAnalysis[[#This Row],[Employee]]="","",SalAnalysis[[#This Row],[Minimum Exempt Salary]]-SalAnalysis[[#This Row],[Annual Salary]])</f>
        <v/>
      </c>
      <c r="N134" s="5" t="str">
        <f>Decisions[[#This Row],[Chosen Cost]]</f>
        <v/>
      </c>
      <c r="O134" s="5" t="str">
        <f>IF(SalAnalysis[[#This Row],[Employee]]="","",SalAnalysis[[#This Row],[New Pay]]-SalAnalysis[[#This Row],[Annual Salary]])</f>
        <v/>
      </c>
      <c r="P134" s="10" t="str">
        <f>IF(Decisions[[#This Row],[2021 FLSA Status]]=SalAnalysis[[#Headers],[Exempt at Threshold]],1,"")</f>
        <v/>
      </c>
      <c r="Q134" s="10" t="str">
        <f>IF(Decisions[[#This Row],[2021 FLSA Status]]=SalAnalysis[[#Headers],[Non-Exempt with OT]],1,"")</f>
        <v/>
      </c>
      <c r="R134" s="10" t="str">
        <f>IF(Decisions[[#This Row],[2021 FLSA Status]]=SalAnalysis[[#Headers],[Non-Exempt 40-hours]],1,"")</f>
        <v/>
      </c>
      <c r="S134" s="10" t="str">
        <f>IF(SalAnalysis[[#This Row],[Exempt at Threshold]]=1,"Exempt at Threshold",IF(SalAnalysis[[#This Row],[Non-Exempt with OT]]=1,"Non-Exempt with OT",IF(SalAnalysis[[#This Row],[Non-Exempt 40-hours]]=1,"Non-Exempt 40-hours","")))</f>
        <v/>
      </c>
    </row>
    <row r="135" spans="1:19" x14ac:dyDescent="0.25">
      <c r="A135" t="str">
        <f>IF(EESalData[[#This Row],[Employee]]="","",EESalData[[#This Row],[Employee]])</f>
        <v/>
      </c>
      <c r="B135" s="5" t="str">
        <f>IF(EESalData[[#This Row],[Current Annual Base Salary]]="","",EESalData[[#This Row],[Current Annual Base Salary]])</f>
        <v/>
      </c>
      <c r="C135" s="4" t="str">
        <f>IF(SalAnalysis[[#This Row],[Annual Salary]]="","",SalAnalysis[[#This Row],[Annual Salary]]/52)</f>
        <v/>
      </c>
      <c r="D135" s="4" t="str">
        <f>IF(SalAnalysis[[#This Row],[Annual Salary]]="","",SalAnalysis[[#This Row],[Weekly Pay]]/(40+SalAnalysis[[#This Row],[Weekly Overtime Hours]]))</f>
        <v/>
      </c>
      <c r="E135" t="str">
        <f>IF(EESalData[[#This Row],[Estimate Hours Worked Per Week Over 40]]="","",EESalData[[#This Row],[Estimate Hours Worked Per Week Over 40]])</f>
        <v/>
      </c>
      <c r="F135" t="str">
        <f>IF(SalAnalysis[[#This Row],[Weekly Overtime Hours]]="","",52*SalAnalysis[[#This Row],[Weekly Overtime Hours]])</f>
        <v/>
      </c>
      <c r="G135" s="4" t="str">
        <f>IF(SalAnalysis[[#This Row],[Regular Hr Rate]]="","",SalAnalysis[[#This Row],[Regular Hr Rate]]*1.5)</f>
        <v/>
      </c>
      <c r="H135" s="4" t="str">
        <f>IF(SalAnalysis[[#This Row],[Employee]]="","",'Data Input'!$E$3)</f>
        <v/>
      </c>
      <c r="I135" s="4" t="str">
        <f>IF(SalAnalysis[[#This Row],[Employee]]="","",(2080*SalAnalysis[[#This Row],[Regular Hr Rate]]))</f>
        <v/>
      </c>
      <c r="J135" s="4" t="str">
        <f>IF(SalAnalysis[[#This Row],[Employee]]="","",(SalAnalysis[[#This Row],[Annual Overtime Hours]]*SalAnalysis[[#This Row],[Overtime Rate]]))</f>
        <v/>
      </c>
      <c r="K135" s="4" t="str">
        <f>IF(SalAnalysis[[#This Row],[Employee]]="","",SalAnalysis[[#This Row],[Expected Annual Non-Exempt Regular Pay]]+SalAnalysis[[#This Row],[Expected Annual Non-Exempt Overtime Pay]])</f>
        <v/>
      </c>
      <c r="L135" s="4" t="str">
        <f>IF(SalAnalysis[[#This Row],[Employee]]="","",SalAnalysis[[#This Row],[Annual Salary]]-SalAnalysis[[#This Row],[Expected Annual Non-Exempt Regular Pay]])</f>
        <v/>
      </c>
      <c r="M135" s="5" t="str">
        <f>IF(SalAnalysis[[#This Row],[Employee]]="","",SalAnalysis[[#This Row],[Minimum Exempt Salary]]-SalAnalysis[[#This Row],[Annual Salary]])</f>
        <v/>
      </c>
      <c r="N135" s="5" t="str">
        <f>Decisions[[#This Row],[Chosen Cost]]</f>
        <v/>
      </c>
      <c r="O135" s="5" t="str">
        <f>IF(SalAnalysis[[#This Row],[Employee]]="","",SalAnalysis[[#This Row],[New Pay]]-SalAnalysis[[#This Row],[Annual Salary]])</f>
        <v/>
      </c>
      <c r="P135" s="10" t="str">
        <f>IF(Decisions[[#This Row],[2021 FLSA Status]]=SalAnalysis[[#Headers],[Exempt at Threshold]],1,"")</f>
        <v/>
      </c>
      <c r="Q135" s="10" t="str">
        <f>IF(Decisions[[#This Row],[2021 FLSA Status]]=SalAnalysis[[#Headers],[Non-Exempt with OT]],1,"")</f>
        <v/>
      </c>
      <c r="R135" s="10" t="str">
        <f>IF(Decisions[[#This Row],[2021 FLSA Status]]=SalAnalysis[[#Headers],[Non-Exempt 40-hours]],1,"")</f>
        <v/>
      </c>
      <c r="S135" s="10" t="str">
        <f>IF(SalAnalysis[[#This Row],[Exempt at Threshold]]=1,"Exempt at Threshold",IF(SalAnalysis[[#This Row],[Non-Exempt with OT]]=1,"Non-Exempt with OT",IF(SalAnalysis[[#This Row],[Non-Exempt 40-hours]]=1,"Non-Exempt 40-hours","")))</f>
        <v/>
      </c>
    </row>
    <row r="136" spans="1:19" x14ac:dyDescent="0.25">
      <c r="A136" t="str">
        <f>IF(EESalData[[#This Row],[Employee]]="","",EESalData[[#This Row],[Employee]])</f>
        <v/>
      </c>
      <c r="B136" s="5" t="str">
        <f>IF(EESalData[[#This Row],[Current Annual Base Salary]]="","",EESalData[[#This Row],[Current Annual Base Salary]])</f>
        <v/>
      </c>
      <c r="C136" s="4" t="str">
        <f>IF(SalAnalysis[[#This Row],[Annual Salary]]="","",SalAnalysis[[#This Row],[Annual Salary]]/52)</f>
        <v/>
      </c>
      <c r="D136" s="4" t="str">
        <f>IF(SalAnalysis[[#This Row],[Annual Salary]]="","",SalAnalysis[[#This Row],[Weekly Pay]]/(40+SalAnalysis[[#This Row],[Weekly Overtime Hours]]))</f>
        <v/>
      </c>
      <c r="E136" t="str">
        <f>IF(EESalData[[#This Row],[Estimate Hours Worked Per Week Over 40]]="","",EESalData[[#This Row],[Estimate Hours Worked Per Week Over 40]])</f>
        <v/>
      </c>
      <c r="F136" t="str">
        <f>IF(SalAnalysis[[#This Row],[Weekly Overtime Hours]]="","",52*SalAnalysis[[#This Row],[Weekly Overtime Hours]])</f>
        <v/>
      </c>
      <c r="G136" s="4" t="str">
        <f>IF(SalAnalysis[[#This Row],[Regular Hr Rate]]="","",SalAnalysis[[#This Row],[Regular Hr Rate]]*1.5)</f>
        <v/>
      </c>
      <c r="H136" s="4" t="str">
        <f>IF(SalAnalysis[[#This Row],[Employee]]="","",'Data Input'!$E$3)</f>
        <v/>
      </c>
      <c r="I136" s="4" t="str">
        <f>IF(SalAnalysis[[#This Row],[Employee]]="","",(2080*SalAnalysis[[#This Row],[Regular Hr Rate]]))</f>
        <v/>
      </c>
      <c r="J136" s="4" t="str">
        <f>IF(SalAnalysis[[#This Row],[Employee]]="","",(SalAnalysis[[#This Row],[Annual Overtime Hours]]*SalAnalysis[[#This Row],[Overtime Rate]]))</f>
        <v/>
      </c>
      <c r="K136" s="4" t="str">
        <f>IF(SalAnalysis[[#This Row],[Employee]]="","",SalAnalysis[[#This Row],[Expected Annual Non-Exempt Regular Pay]]+SalAnalysis[[#This Row],[Expected Annual Non-Exempt Overtime Pay]])</f>
        <v/>
      </c>
      <c r="L136" s="4" t="str">
        <f>IF(SalAnalysis[[#This Row],[Employee]]="","",SalAnalysis[[#This Row],[Annual Salary]]-SalAnalysis[[#This Row],[Expected Annual Non-Exempt Regular Pay]])</f>
        <v/>
      </c>
      <c r="M136" s="5" t="str">
        <f>IF(SalAnalysis[[#This Row],[Employee]]="","",SalAnalysis[[#This Row],[Minimum Exempt Salary]]-SalAnalysis[[#This Row],[Annual Salary]])</f>
        <v/>
      </c>
      <c r="N136" s="5" t="str">
        <f>Decisions[[#This Row],[Chosen Cost]]</f>
        <v/>
      </c>
      <c r="O136" s="5" t="str">
        <f>IF(SalAnalysis[[#This Row],[Employee]]="","",SalAnalysis[[#This Row],[New Pay]]-SalAnalysis[[#This Row],[Annual Salary]])</f>
        <v/>
      </c>
      <c r="P136" s="10" t="str">
        <f>IF(Decisions[[#This Row],[2021 FLSA Status]]=SalAnalysis[[#Headers],[Exempt at Threshold]],1,"")</f>
        <v/>
      </c>
      <c r="Q136" s="10" t="str">
        <f>IF(Decisions[[#This Row],[2021 FLSA Status]]=SalAnalysis[[#Headers],[Non-Exempt with OT]],1,"")</f>
        <v/>
      </c>
      <c r="R136" s="10" t="str">
        <f>IF(Decisions[[#This Row],[2021 FLSA Status]]=SalAnalysis[[#Headers],[Non-Exempt 40-hours]],1,"")</f>
        <v/>
      </c>
      <c r="S136" s="10" t="str">
        <f>IF(SalAnalysis[[#This Row],[Exempt at Threshold]]=1,"Exempt at Threshold",IF(SalAnalysis[[#This Row],[Non-Exempt with OT]]=1,"Non-Exempt with OT",IF(SalAnalysis[[#This Row],[Non-Exempt 40-hours]]=1,"Non-Exempt 40-hours","")))</f>
        <v/>
      </c>
    </row>
    <row r="137" spans="1:19" x14ac:dyDescent="0.25">
      <c r="A137" t="str">
        <f>IF(EESalData[[#This Row],[Employee]]="","",EESalData[[#This Row],[Employee]])</f>
        <v/>
      </c>
      <c r="B137" s="5" t="str">
        <f>IF(EESalData[[#This Row],[Current Annual Base Salary]]="","",EESalData[[#This Row],[Current Annual Base Salary]])</f>
        <v/>
      </c>
      <c r="C137" s="4" t="str">
        <f>IF(SalAnalysis[[#This Row],[Annual Salary]]="","",SalAnalysis[[#This Row],[Annual Salary]]/52)</f>
        <v/>
      </c>
      <c r="D137" s="4" t="str">
        <f>IF(SalAnalysis[[#This Row],[Annual Salary]]="","",SalAnalysis[[#This Row],[Weekly Pay]]/(40+SalAnalysis[[#This Row],[Weekly Overtime Hours]]))</f>
        <v/>
      </c>
      <c r="E137" t="str">
        <f>IF(EESalData[[#This Row],[Estimate Hours Worked Per Week Over 40]]="","",EESalData[[#This Row],[Estimate Hours Worked Per Week Over 40]])</f>
        <v/>
      </c>
      <c r="F137" t="str">
        <f>IF(SalAnalysis[[#This Row],[Weekly Overtime Hours]]="","",52*SalAnalysis[[#This Row],[Weekly Overtime Hours]])</f>
        <v/>
      </c>
      <c r="G137" s="4" t="str">
        <f>IF(SalAnalysis[[#This Row],[Regular Hr Rate]]="","",SalAnalysis[[#This Row],[Regular Hr Rate]]*1.5)</f>
        <v/>
      </c>
      <c r="H137" s="4" t="str">
        <f>IF(SalAnalysis[[#This Row],[Employee]]="","",'Data Input'!$E$3)</f>
        <v/>
      </c>
      <c r="I137" s="4" t="str">
        <f>IF(SalAnalysis[[#This Row],[Employee]]="","",(2080*SalAnalysis[[#This Row],[Regular Hr Rate]]))</f>
        <v/>
      </c>
      <c r="J137" s="4" t="str">
        <f>IF(SalAnalysis[[#This Row],[Employee]]="","",(SalAnalysis[[#This Row],[Annual Overtime Hours]]*SalAnalysis[[#This Row],[Overtime Rate]]))</f>
        <v/>
      </c>
      <c r="K137" s="4" t="str">
        <f>IF(SalAnalysis[[#This Row],[Employee]]="","",SalAnalysis[[#This Row],[Expected Annual Non-Exempt Regular Pay]]+SalAnalysis[[#This Row],[Expected Annual Non-Exempt Overtime Pay]])</f>
        <v/>
      </c>
      <c r="L137" s="4" t="str">
        <f>IF(SalAnalysis[[#This Row],[Employee]]="","",SalAnalysis[[#This Row],[Annual Salary]]-SalAnalysis[[#This Row],[Expected Annual Non-Exempt Regular Pay]])</f>
        <v/>
      </c>
      <c r="M137" s="5" t="str">
        <f>IF(SalAnalysis[[#This Row],[Employee]]="","",SalAnalysis[[#This Row],[Minimum Exempt Salary]]-SalAnalysis[[#This Row],[Annual Salary]])</f>
        <v/>
      </c>
      <c r="N137" s="5" t="str">
        <f>Decisions[[#This Row],[Chosen Cost]]</f>
        <v/>
      </c>
      <c r="O137" s="5" t="str">
        <f>IF(SalAnalysis[[#This Row],[Employee]]="","",SalAnalysis[[#This Row],[New Pay]]-SalAnalysis[[#This Row],[Annual Salary]])</f>
        <v/>
      </c>
      <c r="P137" s="10" t="str">
        <f>IF(Decisions[[#This Row],[2021 FLSA Status]]=SalAnalysis[[#Headers],[Exempt at Threshold]],1,"")</f>
        <v/>
      </c>
      <c r="Q137" s="10" t="str">
        <f>IF(Decisions[[#This Row],[2021 FLSA Status]]=SalAnalysis[[#Headers],[Non-Exempt with OT]],1,"")</f>
        <v/>
      </c>
      <c r="R137" s="10" t="str">
        <f>IF(Decisions[[#This Row],[2021 FLSA Status]]=SalAnalysis[[#Headers],[Non-Exempt 40-hours]],1,"")</f>
        <v/>
      </c>
      <c r="S137" s="10" t="str">
        <f>IF(SalAnalysis[[#This Row],[Exempt at Threshold]]=1,"Exempt at Threshold",IF(SalAnalysis[[#This Row],[Non-Exempt with OT]]=1,"Non-Exempt with OT",IF(SalAnalysis[[#This Row],[Non-Exempt 40-hours]]=1,"Non-Exempt 40-hours","")))</f>
        <v/>
      </c>
    </row>
    <row r="138" spans="1:19" x14ac:dyDescent="0.25">
      <c r="A138" t="str">
        <f>IF(EESalData[[#This Row],[Employee]]="","",EESalData[[#This Row],[Employee]])</f>
        <v/>
      </c>
      <c r="B138" s="5" t="str">
        <f>IF(EESalData[[#This Row],[Current Annual Base Salary]]="","",EESalData[[#This Row],[Current Annual Base Salary]])</f>
        <v/>
      </c>
      <c r="C138" s="4" t="str">
        <f>IF(SalAnalysis[[#This Row],[Annual Salary]]="","",SalAnalysis[[#This Row],[Annual Salary]]/52)</f>
        <v/>
      </c>
      <c r="D138" s="4" t="str">
        <f>IF(SalAnalysis[[#This Row],[Annual Salary]]="","",SalAnalysis[[#This Row],[Weekly Pay]]/(40+SalAnalysis[[#This Row],[Weekly Overtime Hours]]))</f>
        <v/>
      </c>
      <c r="E138" t="str">
        <f>IF(EESalData[[#This Row],[Estimate Hours Worked Per Week Over 40]]="","",EESalData[[#This Row],[Estimate Hours Worked Per Week Over 40]])</f>
        <v/>
      </c>
      <c r="F138" t="str">
        <f>IF(SalAnalysis[[#This Row],[Weekly Overtime Hours]]="","",52*SalAnalysis[[#This Row],[Weekly Overtime Hours]])</f>
        <v/>
      </c>
      <c r="G138" s="4" t="str">
        <f>IF(SalAnalysis[[#This Row],[Regular Hr Rate]]="","",SalAnalysis[[#This Row],[Regular Hr Rate]]*1.5)</f>
        <v/>
      </c>
      <c r="H138" s="4" t="str">
        <f>IF(SalAnalysis[[#This Row],[Employee]]="","",'Data Input'!$E$3)</f>
        <v/>
      </c>
      <c r="I138" s="4" t="str">
        <f>IF(SalAnalysis[[#This Row],[Employee]]="","",(2080*SalAnalysis[[#This Row],[Regular Hr Rate]]))</f>
        <v/>
      </c>
      <c r="J138" s="4" t="str">
        <f>IF(SalAnalysis[[#This Row],[Employee]]="","",(SalAnalysis[[#This Row],[Annual Overtime Hours]]*SalAnalysis[[#This Row],[Overtime Rate]]))</f>
        <v/>
      </c>
      <c r="K138" s="4" t="str">
        <f>IF(SalAnalysis[[#This Row],[Employee]]="","",SalAnalysis[[#This Row],[Expected Annual Non-Exempt Regular Pay]]+SalAnalysis[[#This Row],[Expected Annual Non-Exempt Overtime Pay]])</f>
        <v/>
      </c>
      <c r="L138" s="4" t="str">
        <f>IF(SalAnalysis[[#This Row],[Employee]]="","",SalAnalysis[[#This Row],[Annual Salary]]-SalAnalysis[[#This Row],[Expected Annual Non-Exempt Regular Pay]])</f>
        <v/>
      </c>
      <c r="M138" s="5" t="str">
        <f>IF(SalAnalysis[[#This Row],[Employee]]="","",SalAnalysis[[#This Row],[Minimum Exempt Salary]]-SalAnalysis[[#This Row],[Annual Salary]])</f>
        <v/>
      </c>
      <c r="N138" s="5" t="str">
        <f>Decisions[[#This Row],[Chosen Cost]]</f>
        <v/>
      </c>
      <c r="O138" s="5" t="str">
        <f>IF(SalAnalysis[[#This Row],[Employee]]="","",SalAnalysis[[#This Row],[New Pay]]-SalAnalysis[[#This Row],[Annual Salary]])</f>
        <v/>
      </c>
      <c r="P138" s="10" t="str">
        <f>IF(Decisions[[#This Row],[2021 FLSA Status]]=SalAnalysis[[#Headers],[Exempt at Threshold]],1,"")</f>
        <v/>
      </c>
      <c r="Q138" s="10" t="str">
        <f>IF(Decisions[[#This Row],[2021 FLSA Status]]=SalAnalysis[[#Headers],[Non-Exempt with OT]],1,"")</f>
        <v/>
      </c>
      <c r="R138" s="10" t="str">
        <f>IF(Decisions[[#This Row],[2021 FLSA Status]]=SalAnalysis[[#Headers],[Non-Exempt 40-hours]],1,"")</f>
        <v/>
      </c>
      <c r="S138" s="10" t="str">
        <f>IF(SalAnalysis[[#This Row],[Exempt at Threshold]]=1,"Exempt at Threshold",IF(SalAnalysis[[#This Row],[Non-Exempt with OT]]=1,"Non-Exempt with OT",IF(SalAnalysis[[#This Row],[Non-Exempt 40-hours]]=1,"Non-Exempt 40-hours","")))</f>
        <v/>
      </c>
    </row>
    <row r="139" spans="1:19" x14ac:dyDescent="0.25">
      <c r="A139" t="str">
        <f>IF(EESalData[[#This Row],[Employee]]="","",EESalData[[#This Row],[Employee]])</f>
        <v/>
      </c>
      <c r="B139" s="5" t="str">
        <f>IF(EESalData[[#This Row],[Current Annual Base Salary]]="","",EESalData[[#This Row],[Current Annual Base Salary]])</f>
        <v/>
      </c>
      <c r="C139" s="4" t="str">
        <f>IF(SalAnalysis[[#This Row],[Annual Salary]]="","",SalAnalysis[[#This Row],[Annual Salary]]/52)</f>
        <v/>
      </c>
      <c r="D139" s="4" t="str">
        <f>IF(SalAnalysis[[#This Row],[Annual Salary]]="","",SalAnalysis[[#This Row],[Weekly Pay]]/(40+SalAnalysis[[#This Row],[Weekly Overtime Hours]]))</f>
        <v/>
      </c>
      <c r="E139" t="str">
        <f>IF(EESalData[[#This Row],[Estimate Hours Worked Per Week Over 40]]="","",EESalData[[#This Row],[Estimate Hours Worked Per Week Over 40]])</f>
        <v/>
      </c>
      <c r="F139" t="str">
        <f>IF(SalAnalysis[[#This Row],[Weekly Overtime Hours]]="","",52*SalAnalysis[[#This Row],[Weekly Overtime Hours]])</f>
        <v/>
      </c>
      <c r="G139" s="4" t="str">
        <f>IF(SalAnalysis[[#This Row],[Regular Hr Rate]]="","",SalAnalysis[[#This Row],[Regular Hr Rate]]*1.5)</f>
        <v/>
      </c>
      <c r="H139" s="4" t="str">
        <f>IF(SalAnalysis[[#This Row],[Employee]]="","",'Data Input'!$E$3)</f>
        <v/>
      </c>
      <c r="I139" s="4" t="str">
        <f>IF(SalAnalysis[[#This Row],[Employee]]="","",(2080*SalAnalysis[[#This Row],[Regular Hr Rate]]))</f>
        <v/>
      </c>
      <c r="J139" s="4" t="str">
        <f>IF(SalAnalysis[[#This Row],[Employee]]="","",(SalAnalysis[[#This Row],[Annual Overtime Hours]]*SalAnalysis[[#This Row],[Overtime Rate]]))</f>
        <v/>
      </c>
      <c r="K139" s="4" t="str">
        <f>IF(SalAnalysis[[#This Row],[Employee]]="","",SalAnalysis[[#This Row],[Expected Annual Non-Exempt Regular Pay]]+SalAnalysis[[#This Row],[Expected Annual Non-Exempt Overtime Pay]])</f>
        <v/>
      </c>
      <c r="L139" s="4" t="str">
        <f>IF(SalAnalysis[[#This Row],[Employee]]="","",SalAnalysis[[#This Row],[Annual Salary]]-SalAnalysis[[#This Row],[Expected Annual Non-Exempt Regular Pay]])</f>
        <v/>
      </c>
      <c r="M139" s="5" t="str">
        <f>IF(SalAnalysis[[#This Row],[Employee]]="","",SalAnalysis[[#This Row],[Minimum Exempt Salary]]-SalAnalysis[[#This Row],[Annual Salary]])</f>
        <v/>
      </c>
      <c r="N139" s="5" t="str">
        <f>Decisions[[#This Row],[Chosen Cost]]</f>
        <v/>
      </c>
      <c r="O139" s="5" t="str">
        <f>IF(SalAnalysis[[#This Row],[Employee]]="","",SalAnalysis[[#This Row],[New Pay]]-SalAnalysis[[#This Row],[Annual Salary]])</f>
        <v/>
      </c>
      <c r="P139" s="10" t="str">
        <f>IF(Decisions[[#This Row],[2021 FLSA Status]]=SalAnalysis[[#Headers],[Exempt at Threshold]],1,"")</f>
        <v/>
      </c>
      <c r="Q139" s="10" t="str">
        <f>IF(Decisions[[#This Row],[2021 FLSA Status]]=SalAnalysis[[#Headers],[Non-Exempt with OT]],1,"")</f>
        <v/>
      </c>
      <c r="R139" s="10" t="str">
        <f>IF(Decisions[[#This Row],[2021 FLSA Status]]=SalAnalysis[[#Headers],[Non-Exempt 40-hours]],1,"")</f>
        <v/>
      </c>
      <c r="S139" s="10" t="str">
        <f>IF(SalAnalysis[[#This Row],[Exempt at Threshold]]=1,"Exempt at Threshold",IF(SalAnalysis[[#This Row],[Non-Exempt with OT]]=1,"Non-Exempt with OT",IF(SalAnalysis[[#This Row],[Non-Exempt 40-hours]]=1,"Non-Exempt 40-hours","")))</f>
        <v/>
      </c>
    </row>
    <row r="140" spans="1:19" x14ac:dyDescent="0.25">
      <c r="A140" t="str">
        <f>IF(EESalData[[#This Row],[Employee]]="","",EESalData[[#This Row],[Employee]])</f>
        <v/>
      </c>
      <c r="B140" s="5" t="str">
        <f>IF(EESalData[[#This Row],[Current Annual Base Salary]]="","",EESalData[[#This Row],[Current Annual Base Salary]])</f>
        <v/>
      </c>
      <c r="C140" s="4" t="str">
        <f>IF(SalAnalysis[[#This Row],[Annual Salary]]="","",SalAnalysis[[#This Row],[Annual Salary]]/52)</f>
        <v/>
      </c>
      <c r="D140" s="4" t="str">
        <f>IF(SalAnalysis[[#This Row],[Annual Salary]]="","",SalAnalysis[[#This Row],[Weekly Pay]]/(40+SalAnalysis[[#This Row],[Weekly Overtime Hours]]))</f>
        <v/>
      </c>
      <c r="E140" t="str">
        <f>IF(EESalData[[#This Row],[Estimate Hours Worked Per Week Over 40]]="","",EESalData[[#This Row],[Estimate Hours Worked Per Week Over 40]])</f>
        <v/>
      </c>
      <c r="F140" t="str">
        <f>IF(SalAnalysis[[#This Row],[Weekly Overtime Hours]]="","",52*SalAnalysis[[#This Row],[Weekly Overtime Hours]])</f>
        <v/>
      </c>
      <c r="G140" s="4" t="str">
        <f>IF(SalAnalysis[[#This Row],[Regular Hr Rate]]="","",SalAnalysis[[#This Row],[Regular Hr Rate]]*1.5)</f>
        <v/>
      </c>
      <c r="H140" s="4" t="str">
        <f>IF(SalAnalysis[[#This Row],[Employee]]="","",'Data Input'!$E$3)</f>
        <v/>
      </c>
      <c r="I140" s="4" t="str">
        <f>IF(SalAnalysis[[#This Row],[Employee]]="","",(2080*SalAnalysis[[#This Row],[Regular Hr Rate]]))</f>
        <v/>
      </c>
      <c r="J140" s="4" t="str">
        <f>IF(SalAnalysis[[#This Row],[Employee]]="","",(SalAnalysis[[#This Row],[Annual Overtime Hours]]*SalAnalysis[[#This Row],[Overtime Rate]]))</f>
        <v/>
      </c>
      <c r="K140" s="4" t="str">
        <f>IF(SalAnalysis[[#This Row],[Employee]]="","",SalAnalysis[[#This Row],[Expected Annual Non-Exempt Regular Pay]]+SalAnalysis[[#This Row],[Expected Annual Non-Exempt Overtime Pay]])</f>
        <v/>
      </c>
      <c r="L140" s="4" t="str">
        <f>IF(SalAnalysis[[#This Row],[Employee]]="","",SalAnalysis[[#This Row],[Annual Salary]]-SalAnalysis[[#This Row],[Expected Annual Non-Exempt Regular Pay]])</f>
        <v/>
      </c>
      <c r="M140" s="5" t="str">
        <f>IF(SalAnalysis[[#This Row],[Employee]]="","",SalAnalysis[[#This Row],[Minimum Exempt Salary]]-SalAnalysis[[#This Row],[Annual Salary]])</f>
        <v/>
      </c>
      <c r="N140" s="5" t="str">
        <f>Decisions[[#This Row],[Chosen Cost]]</f>
        <v/>
      </c>
      <c r="O140" s="5" t="str">
        <f>IF(SalAnalysis[[#This Row],[Employee]]="","",SalAnalysis[[#This Row],[New Pay]]-SalAnalysis[[#This Row],[Annual Salary]])</f>
        <v/>
      </c>
      <c r="P140" s="10" t="str">
        <f>IF(Decisions[[#This Row],[2021 FLSA Status]]=SalAnalysis[[#Headers],[Exempt at Threshold]],1,"")</f>
        <v/>
      </c>
      <c r="Q140" s="10" t="str">
        <f>IF(Decisions[[#This Row],[2021 FLSA Status]]=SalAnalysis[[#Headers],[Non-Exempt with OT]],1,"")</f>
        <v/>
      </c>
      <c r="R140" s="10" t="str">
        <f>IF(Decisions[[#This Row],[2021 FLSA Status]]=SalAnalysis[[#Headers],[Non-Exempt 40-hours]],1,"")</f>
        <v/>
      </c>
      <c r="S140" s="10" t="str">
        <f>IF(SalAnalysis[[#This Row],[Exempt at Threshold]]=1,"Exempt at Threshold",IF(SalAnalysis[[#This Row],[Non-Exempt with OT]]=1,"Non-Exempt with OT",IF(SalAnalysis[[#This Row],[Non-Exempt 40-hours]]=1,"Non-Exempt 40-hours","")))</f>
        <v/>
      </c>
    </row>
    <row r="141" spans="1:19" x14ac:dyDescent="0.25">
      <c r="A141" t="str">
        <f>IF(EESalData[[#This Row],[Employee]]="","",EESalData[[#This Row],[Employee]])</f>
        <v/>
      </c>
      <c r="B141" s="5" t="str">
        <f>IF(EESalData[[#This Row],[Current Annual Base Salary]]="","",EESalData[[#This Row],[Current Annual Base Salary]])</f>
        <v/>
      </c>
      <c r="C141" s="4" t="str">
        <f>IF(SalAnalysis[[#This Row],[Annual Salary]]="","",SalAnalysis[[#This Row],[Annual Salary]]/52)</f>
        <v/>
      </c>
      <c r="D141" s="4" t="str">
        <f>IF(SalAnalysis[[#This Row],[Annual Salary]]="","",SalAnalysis[[#This Row],[Weekly Pay]]/(40+SalAnalysis[[#This Row],[Weekly Overtime Hours]]))</f>
        <v/>
      </c>
      <c r="E141" t="str">
        <f>IF(EESalData[[#This Row],[Estimate Hours Worked Per Week Over 40]]="","",EESalData[[#This Row],[Estimate Hours Worked Per Week Over 40]])</f>
        <v/>
      </c>
      <c r="F141" t="str">
        <f>IF(SalAnalysis[[#This Row],[Weekly Overtime Hours]]="","",52*SalAnalysis[[#This Row],[Weekly Overtime Hours]])</f>
        <v/>
      </c>
      <c r="G141" s="4" t="str">
        <f>IF(SalAnalysis[[#This Row],[Regular Hr Rate]]="","",SalAnalysis[[#This Row],[Regular Hr Rate]]*1.5)</f>
        <v/>
      </c>
      <c r="H141" s="4" t="str">
        <f>IF(SalAnalysis[[#This Row],[Employee]]="","",'Data Input'!$E$3)</f>
        <v/>
      </c>
      <c r="I141" s="4" t="str">
        <f>IF(SalAnalysis[[#This Row],[Employee]]="","",(2080*SalAnalysis[[#This Row],[Regular Hr Rate]]))</f>
        <v/>
      </c>
      <c r="J141" s="4" t="str">
        <f>IF(SalAnalysis[[#This Row],[Employee]]="","",(SalAnalysis[[#This Row],[Annual Overtime Hours]]*SalAnalysis[[#This Row],[Overtime Rate]]))</f>
        <v/>
      </c>
      <c r="K141" s="4" t="str">
        <f>IF(SalAnalysis[[#This Row],[Employee]]="","",SalAnalysis[[#This Row],[Expected Annual Non-Exempt Regular Pay]]+SalAnalysis[[#This Row],[Expected Annual Non-Exempt Overtime Pay]])</f>
        <v/>
      </c>
      <c r="L141" s="4" t="str">
        <f>IF(SalAnalysis[[#This Row],[Employee]]="","",SalAnalysis[[#This Row],[Annual Salary]]-SalAnalysis[[#This Row],[Expected Annual Non-Exempt Regular Pay]])</f>
        <v/>
      </c>
      <c r="M141" s="5" t="str">
        <f>IF(SalAnalysis[[#This Row],[Employee]]="","",SalAnalysis[[#This Row],[Minimum Exempt Salary]]-SalAnalysis[[#This Row],[Annual Salary]])</f>
        <v/>
      </c>
      <c r="N141" s="5" t="str">
        <f>Decisions[[#This Row],[Chosen Cost]]</f>
        <v/>
      </c>
      <c r="O141" s="5" t="str">
        <f>IF(SalAnalysis[[#This Row],[Employee]]="","",SalAnalysis[[#This Row],[New Pay]]-SalAnalysis[[#This Row],[Annual Salary]])</f>
        <v/>
      </c>
      <c r="P141" s="10" t="str">
        <f>IF(Decisions[[#This Row],[2021 FLSA Status]]=SalAnalysis[[#Headers],[Exempt at Threshold]],1,"")</f>
        <v/>
      </c>
      <c r="Q141" s="10" t="str">
        <f>IF(Decisions[[#This Row],[2021 FLSA Status]]=SalAnalysis[[#Headers],[Non-Exempt with OT]],1,"")</f>
        <v/>
      </c>
      <c r="R141" s="10" t="str">
        <f>IF(Decisions[[#This Row],[2021 FLSA Status]]=SalAnalysis[[#Headers],[Non-Exempt 40-hours]],1,"")</f>
        <v/>
      </c>
      <c r="S141" s="10" t="str">
        <f>IF(SalAnalysis[[#This Row],[Exempt at Threshold]]=1,"Exempt at Threshold",IF(SalAnalysis[[#This Row],[Non-Exempt with OT]]=1,"Non-Exempt with OT",IF(SalAnalysis[[#This Row],[Non-Exempt 40-hours]]=1,"Non-Exempt 40-hours","")))</f>
        <v/>
      </c>
    </row>
    <row r="142" spans="1:19" x14ac:dyDescent="0.25">
      <c r="A142" t="str">
        <f>IF(EESalData[[#This Row],[Employee]]="","",EESalData[[#This Row],[Employee]])</f>
        <v/>
      </c>
      <c r="B142" s="5" t="str">
        <f>IF(EESalData[[#This Row],[Current Annual Base Salary]]="","",EESalData[[#This Row],[Current Annual Base Salary]])</f>
        <v/>
      </c>
      <c r="C142" s="4" t="str">
        <f>IF(SalAnalysis[[#This Row],[Annual Salary]]="","",SalAnalysis[[#This Row],[Annual Salary]]/52)</f>
        <v/>
      </c>
      <c r="D142" s="4" t="str">
        <f>IF(SalAnalysis[[#This Row],[Annual Salary]]="","",SalAnalysis[[#This Row],[Weekly Pay]]/(40+SalAnalysis[[#This Row],[Weekly Overtime Hours]]))</f>
        <v/>
      </c>
      <c r="E142" t="str">
        <f>IF(EESalData[[#This Row],[Estimate Hours Worked Per Week Over 40]]="","",EESalData[[#This Row],[Estimate Hours Worked Per Week Over 40]])</f>
        <v/>
      </c>
      <c r="F142" t="str">
        <f>IF(SalAnalysis[[#This Row],[Weekly Overtime Hours]]="","",52*SalAnalysis[[#This Row],[Weekly Overtime Hours]])</f>
        <v/>
      </c>
      <c r="G142" s="4" t="str">
        <f>IF(SalAnalysis[[#This Row],[Regular Hr Rate]]="","",SalAnalysis[[#This Row],[Regular Hr Rate]]*1.5)</f>
        <v/>
      </c>
      <c r="H142" s="4" t="str">
        <f>IF(SalAnalysis[[#This Row],[Employee]]="","",'Data Input'!$E$3)</f>
        <v/>
      </c>
      <c r="I142" s="4" t="str">
        <f>IF(SalAnalysis[[#This Row],[Employee]]="","",(2080*SalAnalysis[[#This Row],[Regular Hr Rate]]))</f>
        <v/>
      </c>
      <c r="J142" s="4" t="str">
        <f>IF(SalAnalysis[[#This Row],[Employee]]="","",(SalAnalysis[[#This Row],[Annual Overtime Hours]]*SalAnalysis[[#This Row],[Overtime Rate]]))</f>
        <v/>
      </c>
      <c r="K142" s="4" t="str">
        <f>IF(SalAnalysis[[#This Row],[Employee]]="","",SalAnalysis[[#This Row],[Expected Annual Non-Exempt Regular Pay]]+SalAnalysis[[#This Row],[Expected Annual Non-Exempt Overtime Pay]])</f>
        <v/>
      </c>
      <c r="L142" s="4" t="str">
        <f>IF(SalAnalysis[[#This Row],[Employee]]="","",SalAnalysis[[#This Row],[Annual Salary]]-SalAnalysis[[#This Row],[Expected Annual Non-Exempt Regular Pay]])</f>
        <v/>
      </c>
      <c r="M142" s="5" t="str">
        <f>IF(SalAnalysis[[#This Row],[Employee]]="","",SalAnalysis[[#This Row],[Minimum Exempt Salary]]-SalAnalysis[[#This Row],[Annual Salary]])</f>
        <v/>
      </c>
      <c r="N142" s="5" t="str">
        <f>Decisions[[#This Row],[Chosen Cost]]</f>
        <v/>
      </c>
      <c r="O142" s="5" t="str">
        <f>IF(SalAnalysis[[#This Row],[Employee]]="","",SalAnalysis[[#This Row],[New Pay]]-SalAnalysis[[#This Row],[Annual Salary]])</f>
        <v/>
      </c>
      <c r="P142" s="10" t="str">
        <f>IF(Decisions[[#This Row],[2021 FLSA Status]]=SalAnalysis[[#Headers],[Exempt at Threshold]],1,"")</f>
        <v/>
      </c>
      <c r="Q142" s="10" t="str">
        <f>IF(Decisions[[#This Row],[2021 FLSA Status]]=SalAnalysis[[#Headers],[Non-Exempt with OT]],1,"")</f>
        <v/>
      </c>
      <c r="R142" s="10" t="str">
        <f>IF(Decisions[[#This Row],[2021 FLSA Status]]=SalAnalysis[[#Headers],[Non-Exempt 40-hours]],1,"")</f>
        <v/>
      </c>
      <c r="S142" s="10" t="str">
        <f>IF(SalAnalysis[[#This Row],[Exempt at Threshold]]=1,"Exempt at Threshold",IF(SalAnalysis[[#This Row],[Non-Exempt with OT]]=1,"Non-Exempt with OT",IF(SalAnalysis[[#This Row],[Non-Exempt 40-hours]]=1,"Non-Exempt 40-hours","")))</f>
        <v/>
      </c>
    </row>
    <row r="143" spans="1:19" x14ac:dyDescent="0.25">
      <c r="A143" t="str">
        <f>IF(EESalData[[#This Row],[Employee]]="","",EESalData[[#This Row],[Employee]])</f>
        <v/>
      </c>
      <c r="B143" s="5" t="str">
        <f>IF(EESalData[[#This Row],[Current Annual Base Salary]]="","",EESalData[[#This Row],[Current Annual Base Salary]])</f>
        <v/>
      </c>
      <c r="C143" s="4" t="str">
        <f>IF(SalAnalysis[[#This Row],[Annual Salary]]="","",SalAnalysis[[#This Row],[Annual Salary]]/52)</f>
        <v/>
      </c>
      <c r="D143" s="4" t="str">
        <f>IF(SalAnalysis[[#This Row],[Annual Salary]]="","",SalAnalysis[[#This Row],[Weekly Pay]]/(40+SalAnalysis[[#This Row],[Weekly Overtime Hours]]))</f>
        <v/>
      </c>
      <c r="E143" t="str">
        <f>IF(EESalData[[#This Row],[Estimate Hours Worked Per Week Over 40]]="","",EESalData[[#This Row],[Estimate Hours Worked Per Week Over 40]])</f>
        <v/>
      </c>
      <c r="F143" t="str">
        <f>IF(SalAnalysis[[#This Row],[Weekly Overtime Hours]]="","",52*SalAnalysis[[#This Row],[Weekly Overtime Hours]])</f>
        <v/>
      </c>
      <c r="G143" s="4" t="str">
        <f>IF(SalAnalysis[[#This Row],[Regular Hr Rate]]="","",SalAnalysis[[#This Row],[Regular Hr Rate]]*1.5)</f>
        <v/>
      </c>
      <c r="H143" s="4" t="str">
        <f>IF(SalAnalysis[[#This Row],[Employee]]="","",'Data Input'!$E$3)</f>
        <v/>
      </c>
      <c r="I143" s="4" t="str">
        <f>IF(SalAnalysis[[#This Row],[Employee]]="","",(2080*SalAnalysis[[#This Row],[Regular Hr Rate]]))</f>
        <v/>
      </c>
      <c r="J143" s="4" t="str">
        <f>IF(SalAnalysis[[#This Row],[Employee]]="","",(SalAnalysis[[#This Row],[Annual Overtime Hours]]*SalAnalysis[[#This Row],[Overtime Rate]]))</f>
        <v/>
      </c>
      <c r="K143" s="4" t="str">
        <f>IF(SalAnalysis[[#This Row],[Employee]]="","",SalAnalysis[[#This Row],[Expected Annual Non-Exempt Regular Pay]]+SalAnalysis[[#This Row],[Expected Annual Non-Exempt Overtime Pay]])</f>
        <v/>
      </c>
      <c r="L143" s="4" t="str">
        <f>IF(SalAnalysis[[#This Row],[Employee]]="","",SalAnalysis[[#This Row],[Annual Salary]]-SalAnalysis[[#This Row],[Expected Annual Non-Exempt Regular Pay]])</f>
        <v/>
      </c>
      <c r="M143" s="5" t="str">
        <f>IF(SalAnalysis[[#This Row],[Employee]]="","",SalAnalysis[[#This Row],[Minimum Exempt Salary]]-SalAnalysis[[#This Row],[Annual Salary]])</f>
        <v/>
      </c>
      <c r="N143" s="5" t="str">
        <f>Decisions[[#This Row],[Chosen Cost]]</f>
        <v/>
      </c>
      <c r="O143" s="5" t="str">
        <f>IF(SalAnalysis[[#This Row],[Employee]]="","",SalAnalysis[[#This Row],[New Pay]]-SalAnalysis[[#This Row],[Annual Salary]])</f>
        <v/>
      </c>
      <c r="P143" s="10" t="str">
        <f>IF(Decisions[[#This Row],[2021 FLSA Status]]=SalAnalysis[[#Headers],[Exempt at Threshold]],1,"")</f>
        <v/>
      </c>
      <c r="Q143" s="10" t="str">
        <f>IF(Decisions[[#This Row],[2021 FLSA Status]]=SalAnalysis[[#Headers],[Non-Exempt with OT]],1,"")</f>
        <v/>
      </c>
      <c r="R143" s="10" t="str">
        <f>IF(Decisions[[#This Row],[2021 FLSA Status]]=SalAnalysis[[#Headers],[Non-Exempt 40-hours]],1,"")</f>
        <v/>
      </c>
      <c r="S143" s="10" t="str">
        <f>IF(SalAnalysis[[#This Row],[Exempt at Threshold]]=1,"Exempt at Threshold",IF(SalAnalysis[[#This Row],[Non-Exempt with OT]]=1,"Non-Exempt with OT",IF(SalAnalysis[[#This Row],[Non-Exempt 40-hours]]=1,"Non-Exempt 40-hours","")))</f>
        <v/>
      </c>
    </row>
    <row r="144" spans="1:19" x14ac:dyDescent="0.25">
      <c r="A144" t="str">
        <f>IF(EESalData[[#This Row],[Employee]]="","",EESalData[[#This Row],[Employee]])</f>
        <v/>
      </c>
      <c r="B144" s="5" t="str">
        <f>IF(EESalData[[#This Row],[Current Annual Base Salary]]="","",EESalData[[#This Row],[Current Annual Base Salary]])</f>
        <v/>
      </c>
      <c r="C144" s="4" t="str">
        <f>IF(SalAnalysis[[#This Row],[Annual Salary]]="","",SalAnalysis[[#This Row],[Annual Salary]]/52)</f>
        <v/>
      </c>
      <c r="D144" s="4" t="str">
        <f>IF(SalAnalysis[[#This Row],[Annual Salary]]="","",SalAnalysis[[#This Row],[Weekly Pay]]/(40+SalAnalysis[[#This Row],[Weekly Overtime Hours]]))</f>
        <v/>
      </c>
      <c r="E144" t="str">
        <f>IF(EESalData[[#This Row],[Estimate Hours Worked Per Week Over 40]]="","",EESalData[[#This Row],[Estimate Hours Worked Per Week Over 40]])</f>
        <v/>
      </c>
      <c r="F144" t="str">
        <f>IF(SalAnalysis[[#This Row],[Weekly Overtime Hours]]="","",52*SalAnalysis[[#This Row],[Weekly Overtime Hours]])</f>
        <v/>
      </c>
      <c r="G144" s="4" t="str">
        <f>IF(SalAnalysis[[#This Row],[Regular Hr Rate]]="","",SalAnalysis[[#This Row],[Regular Hr Rate]]*1.5)</f>
        <v/>
      </c>
      <c r="H144" s="4" t="str">
        <f>IF(SalAnalysis[[#This Row],[Employee]]="","",'Data Input'!$E$3)</f>
        <v/>
      </c>
      <c r="I144" s="4" t="str">
        <f>IF(SalAnalysis[[#This Row],[Employee]]="","",(2080*SalAnalysis[[#This Row],[Regular Hr Rate]]))</f>
        <v/>
      </c>
      <c r="J144" s="4" t="str">
        <f>IF(SalAnalysis[[#This Row],[Employee]]="","",(SalAnalysis[[#This Row],[Annual Overtime Hours]]*SalAnalysis[[#This Row],[Overtime Rate]]))</f>
        <v/>
      </c>
      <c r="K144" s="4" t="str">
        <f>IF(SalAnalysis[[#This Row],[Employee]]="","",SalAnalysis[[#This Row],[Expected Annual Non-Exempt Regular Pay]]+SalAnalysis[[#This Row],[Expected Annual Non-Exempt Overtime Pay]])</f>
        <v/>
      </c>
      <c r="L144" s="4" t="str">
        <f>IF(SalAnalysis[[#This Row],[Employee]]="","",SalAnalysis[[#This Row],[Annual Salary]]-SalAnalysis[[#This Row],[Expected Annual Non-Exempt Regular Pay]])</f>
        <v/>
      </c>
      <c r="M144" s="5" t="str">
        <f>IF(SalAnalysis[[#This Row],[Employee]]="","",SalAnalysis[[#This Row],[Minimum Exempt Salary]]-SalAnalysis[[#This Row],[Annual Salary]])</f>
        <v/>
      </c>
      <c r="N144" s="5" t="str">
        <f>Decisions[[#This Row],[Chosen Cost]]</f>
        <v/>
      </c>
      <c r="O144" s="5" t="str">
        <f>IF(SalAnalysis[[#This Row],[Employee]]="","",SalAnalysis[[#This Row],[New Pay]]-SalAnalysis[[#This Row],[Annual Salary]])</f>
        <v/>
      </c>
      <c r="P144" s="10" t="str">
        <f>IF(Decisions[[#This Row],[2021 FLSA Status]]=SalAnalysis[[#Headers],[Exempt at Threshold]],1,"")</f>
        <v/>
      </c>
      <c r="Q144" s="10" t="str">
        <f>IF(Decisions[[#This Row],[2021 FLSA Status]]=SalAnalysis[[#Headers],[Non-Exempt with OT]],1,"")</f>
        <v/>
      </c>
      <c r="R144" s="10" t="str">
        <f>IF(Decisions[[#This Row],[2021 FLSA Status]]=SalAnalysis[[#Headers],[Non-Exempt 40-hours]],1,"")</f>
        <v/>
      </c>
      <c r="S144" s="10" t="str">
        <f>IF(SalAnalysis[[#This Row],[Exempt at Threshold]]=1,"Exempt at Threshold",IF(SalAnalysis[[#This Row],[Non-Exempt with OT]]=1,"Non-Exempt with OT",IF(SalAnalysis[[#This Row],[Non-Exempt 40-hours]]=1,"Non-Exempt 40-hours","")))</f>
        <v/>
      </c>
    </row>
    <row r="145" spans="1:19" x14ac:dyDescent="0.25">
      <c r="A145" t="str">
        <f>IF(EESalData[[#This Row],[Employee]]="","",EESalData[[#This Row],[Employee]])</f>
        <v/>
      </c>
      <c r="B145" s="5" t="str">
        <f>IF(EESalData[[#This Row],[Current Annual Base Salary]]="","",EESalData[[#This Row],[Current Annual Base Salary]])</f>
        <v/>
      </c>
      <c r="C145" s="4" t="str">
        <f>IF(SalAnalysis[[#This Row],[Annual Salary]]="","",SalAnalysis[[#This Row],[Annual Salary]]/52)</f>
        <v/>
      </c>
      <c r="D145" s="4" t="str">
        <f>IF(SalAnalysis[[#This Row],[Annual Salary]]="","",SalAnalysis[[#This Row],[Weekly Pay]]/(40+SalAnalysis[[#This Row],[Weekly Overtime Hours]]))</f>
        <v/>
      </c>
      <c r="E145" t="str">
        <f>IF(EESalData[[#This Row],[Estimate Hours Worked Per Week Over 40]]="","",EESalData[[#This Row],[Estimate Hours Worked Per Week Over 40]])</f>
        <v/>
      </c>
      <c r="F145" t="str">
        <f>IF(SalAnalysis[[#This Row],[Weekly Overtime Hours]]="","",52*SalAnalysis[[#This Row],[Weekly Overtime Hours]])</f>
        <v/>
      </c>
      <c r="G145" s="4" t="str">
        <f>IF(SalAnalysis[[#This Row],[Regular Hr Rate]]="","",SalAnalysis[[#This Row],[Regular Hr Rate]]*1.5)</f>
        <v/>
      </c>
      <c r="H145" s="4" t="str">
        <f>IF(SalAnalysis[[#This Row],[Employee]]="","",'Data Input'!$E$3)</f>
        <v/>
      </c>
      <c r="I145" s="4" t="str">
        <f>IF(SalAnalysis[[#This Row],[Employee]]="","",(2080*SalAnalysis[[#This Row],[Regular Hr Rate]]))</f>
        <v/>
      </c>
      <c r="J145" s="4" t="str">
        <f>IF(SalAnalysis[[#This Row],[Employee]]="","",(SalAnalysis[[#This Row],[Annual Overtime Hours]]*SalAnalysis[[#This Row],[Overtime Rate]]))</f>
        <v/>
      </c>
      <c r="K145" s="4" t="str">
        <f>IF(SalAnalysis[[#This Row],[Employee]]="","",SalAnalysis[[#This Row],[Expected Annual Non-Exempt Regular Pay]]+SalAnalysis[[#This Row],[Expected Annual Non-Exempt Overtime Pay]])</f>
        <v/>
      </c>
      <c r="L145" s="4" t="str">
        <f>IF(SalAnalysis[[#This Row],[Employee]]="","",SalAnalysis[[#This Row],[Annual Salary]]-SalAnalysis[[#This Row],[Expected Annual Non-Exempt Regular Pay]])</f>
        <v/>
      </c>
      <c r="M145" s="5" t="str">
        <f>IF(SalAnalysis[[#This Row],[Employee]]="","",SalAnalysis[[#This Row],[Minimum Exempt Salary]]-SalAnalysis[[#This Row],[Annual Salary]])</f>
        <v/>
      </c>
      <c r="N145" s="5" t="str">
        <f>Decisions[[#This Row],[Chosen Cost]]</f>
        <v/>
      </c>
      <c r="O145" s="5" t="str">
        <f>IF(SalAnalysis[[#This Row],[Employee]]="","",SalAnalysis[[#This Row],[New Pay]]-SalAnalysis[[#This Row],[Annual Salary]])</f>
        <v/>
      </c>
      <c r="P145" s="10" t="str">
        <f>IF(Decisions[[#This Row],[2021 FLSA Status]]=SalAnalysis[[#Headers],[Exempt at Threshold]],1,"")</f>
        <v/>
      </c>
      <c r="Q145" s="10" t="str">
        <f>IF(Decisions[[#This Row],[2021 FLSA Status]]=SalAnalysis[[#Headers],[Non-Exempt with OT]],1,"")</f>
        <v/>
      </c>
      <c r="R145" s="10" t="str">
        <f>IF(Decisions[[#This Row],[2021 FLSA Status]]=SalAnalysis[[#Headers],[Non-Exempt 40-hours]],1,"")</f>
        <v/>
      </c>
      <c r="S145" s="10" t="str">
        <f>IF(SalAnalysis[[#This Row],[Exempt at Threshold]]=1,"Exempt at Threshold",IF(SalAnalysis[[#This Row],[Non-Exempt with OT]]=1,"Non-Exempt with OT",IF(SalAnalysis[[#This Row],[Non-Exempt 40-hours]]=1,"Non-Exempt 40-hours","")))</f>
        <v/>
      </c>
    </row>
    <row r="146" spans="1:19" x14ac:dyDescent="0.25">
      <c r="A146" t="str">
        <f>IF(EESalData[[#This Row],[Employee]]="","",EESalData[[#This Row],[Employee]])</f>
        <v/>
      </c>
      <c r="B146" s="5" t="str">
        <f>IF(EESalData[[#This Row],[Current Annual Base Salary]]="","",EESalData[[#This Row],[Current Annual Base Salary]])</f>
        <v/>
      </c>
      <c r="C146" s="4" t="str">
        <f>IF(SalAnalysis[[#This Row],[Annual Salary]]="","",SalAnalysis[[#This Row],[Annual Salary]]/52)</f>
        <v/>
      </c>
      <c r="D146" s="4" t="str">
        <f>IF(SalAnalysis[[#This Row],[Annual Salary]]="","",SalAnalysis[[#This Row],[Weekly Pay]]/(40+SalAnalysis[[#This Row],[Weekly Overtime Hours]]))</f>
        <v/>
      </c>
      <c r="E146" t="str">
        <f>IF(EESalData[[#This Row],[Estimate Hours Worked Per Week Over 40]]="","",EESalData[[#This Row],[Estimate Hours Worked Per Week Over 40]])</f>
        <v/>
      </c>
      <c r="F146" t="str">
        <f>IF(SalAnalysis[[#This Row],[Weekly Overtime Hours]]="","",52*SalAnalysis[[#This Row],[Weekly Overtime Hours]])</f>
        <v/>
      </c>
      <c r="G146" s="4" t="str">
        <f>IF(SalAnalysis[[#This Row],[Regular Hr Rate]]="","",SalAnalysis[[#This Row],[Regular Hr Rate]]*1.5)</f>
        <v/>
      </c>
      <c r="H146" s="4" t="str">
        <f>IF(SalAnalysis[[#This Row],[Employee]]="","",'Data Input'!$E$3)</f>
        <v/>
      </c>
      <c r="I146" s="4" t="str">
        <f>IF(SalAnalysis[[#This Row],[Employee]]="","",(2080*SalAnalysis[[#This Row],[Regular Hr Rate]]))</f>
        <v/>
      </c>
      <c r="J146" s="4" t="str">
        <f>IF(SalAnalysis[[#This Row],[Employee]]="","",(SalAnalysis[[#This Row],[Annual Overtime Hours]]*SalAnalysis[[#This Row],[Overtime Rate]]))</f>
        <v/>
      </c>
      <c r="K146" s="4" t="str">
        <f>IF(SalAnalysis[[#This Row],[Employee]]="","",SalAnalysis[[#This Row],[Expected Annual Non-Exempt Regular Pay]]+SalAnalysis[[#This Row],[Expected Annual Non-Exempt Overtime Pay]])</f>
        <v/>
      </c>
      <c r="L146" s="4" t="str">
        <f>IF(SalAnalysis[[#This Row],[Employee]]="","",SalAnalysis[[#This Row],[Annual Salary]]-SalAnalysis[[#This Row],[Expected Annual Non-Exempt Regular Pay]])</f>
        <v/>
      </c>
      <c r="M146" s="5" t="str">
        <f>IF(SalAnalysis[[#This Row],[Employee]]="","",SalAnalysis[[#This Row],[Minimum Exempt Salary]]-SalAnalysis[[#This Row],[Annual Salary]])</f>
        <v/>
      </c>
      <c r="N146" s="5" t="str">
        <f>Decisions[[#This Row],[Chosen Cost]]</f>
        <v/>
      </c>
      <c r="O146" s="5" t="str">
        <f>IF(SalAnalysis[[#This Row],[Employee]]="","",SalAnalysis[[#This Row],[New Pay]]-SalAnalysis[[#This Row],[Annual Salary]])</f>
        <v/>
      </c>
      <c r="P146" s="10" t="str">
        <f>IF(Decisions[[#This Row],[2021 FLSA Status]]=SalAnalysis[[#Headers],[Exempt at Threshold]],1,"")</f>
        <v/>
      </c>
      <c r="Q146" s="10" t="str">
        <f>IF(Decisions[[#This Row],[2021 FLSA Status]]=SalAnalysis[[#Headers],[Non-Exempt with OT]],1,"")</f>
        <v/>
      </c>
      <c r="R146" s="10" t="str">
        <f>IF(Decisions[[#This Row],[2021 FLSA Status]]=SalAnalysis[[#Headers],[Non-Exempt 40-hours]],1,"")</f>
        <v/>
      </c>
      <c r="S146" s="10" t="str">
        <f>IF(SalAnalysis[[#This Row],[Exempt at Threshold]]=1,"Exempt at Threshold",IF(SalAnalysis[[#This Row],[Non-Exempt with OT]]=1,"Non-Exempt with OT",IF(SalAnalysis[[#This Row],[Non-Exempt 40-hours]]=1,"Non-Exempt 40-hours","")))</f>
        <v/>
      </c>
    </row>
    <row r="147" spans="1:19" x14ac:dyDescent="0.25">
      <c r="A147" t="str">
        <f>IF(EESalData[[#This Row],[Employee]]="","",EESalData[[#This Row],[Employee]])</f>
        <v/>
      </c>
      <c r="B147" s="5" t="str">
        <f>IF(EESalData[[#This Row],[Current Annual Base Salary]]="","",EESalData[[#This Row],[Current Annual Base Salary]])</f>
        <v/>
      </c>
      <c r="C147" s="4" t="str">
        <f>IF(SalAnalysis[[#This Row],[Annual Salary]]="","",SalAnalysis[[#This Row],[Annual Salary]]/52)</f>
        <v/>
      </c>
      <c r="D147" s="4" t="str">
        <f>IF(SalAnalysis[[#This Row],[Annual Salary]]="","",SalAnalysis[[#This Row],[Weekly Pay]]/(40+SalAnalysis[[#This Row],[Weekly Overtime Hours]]))</f>
        <v/>
      </c>
      <c r="E147" t="str">
        <f>IF(EESalData[[#This Row],[Estimate Hours Worked Per Week Over 40]]="","",EESalData[[#This Row],[Estimate Hours Worked Per Week Over 40]])</f>
        <v/>
      </c>
      <c r="F147" t="str">
        <f>IF(SalAnalysis[[#This Row],[Weekly Overtime Hours]]="","",52*SalAnalysis[[#This Row],[Weekly Overtime Hours]])</f>
        <v/>
      </c>
      <c r="G147" s="4" t="str">
        <f>IF(SalAnalysis[[#This Row],[Regular Hr Rate]]="","",SalAnalysis[[#This Row],[Regular Hr Rate]]*1.5)</f>
        <v/>
      </c>
      <c r="H147" s="4" t="str">
        <f>IF(SalAnalysis[[#This Row],[Employee]]="","",'Data Input'!$E$3)</f>
        <v/>
      </c>
      <c r="I147" s="4" t="str">
        <f>IF(SalAnalysis[[#This Row],[Employee]]="","",(2080*SalAnalysis[[#This Row],[Regular Hr Rate]]))</f>
        <v/>
      </c>
      <c r="J147" s="4" t="str">
        <f>IF(SalAnalysis[[#This Row],[Employee]]="","",(SalAnalysis[[#This Row],[Annual Overtime Hours]]*SalAnalysis[[#This Row],[Overtime Rate]]))</f>
        <v/>
      </c>
      <c r="K147" s="4" t="str">
        <f>IF(SalAnalysis[[#This Row],[Employee]]="","",SalAnalysis[[#This Row],[Expected Annual Non-Exempt Regular Pay]]+SalAnalysis[[#This Row],[Expected Annual Non-Exempt Overtime Pay]])</f>
        <v/>
      </c>
      <c r="L147" s="4" t="str">
        <f>IF(SalAnalysis[[#This Row],[Employee]]="","",SalAnalysis[[#This Row],[Annual Salary]]-SalAnalysis[[#This Row],[Expected Annual Non-Exempt Regular Pay]])</f>
        <v/>
      </c>
      <c r="M147" s="5" t="str">
        <f>IF(SalAnalysis[[#This Row],[Employee]]="","",SalAnalysis[[#This Row],[Minimum Exempt Salary]]-SalAnalysis[[#This Row],[Annual Salary]])</f>
        <v/>
      </c>
      <c r="N147" s="5" t="str">
        <f>Decisions[[#This Row],[Chosen Cost]]</f>
        <v/>
      </c>
      <c r="O147" s="5" t="str">
        <f>IF(SalAnalysis[[#This Row],[Employee]]="","",SalAnalysis[[#This Row],[New Pay]]-SalAnalysis[[#This Row],[Annual Salary]])</f>
        <v/>
      </c>
      <c r="P147" s="10" t="str">
        <f>IF(Decisions[[#This Row],[2021 FLSA Status]]=SalAnalysis[[#Headers],[Exempt at Threshold]],1,"")</f>
        <v/>
      </c>
      <c r="Q147" s="10" t="str">
        <f>IF(Decisions[[#This Row],[2021 FLSA Status]]=SalAnalysis[[#Headers],[Non-Exempt with OT]],1,"")</f>
        <v/>
      </c>
      <c r="R147" s="10" t="str">
        <f>IF(Decisions[[#This Row],[2021 FLSA Status]]=SalAnalysis[[#Headers],[Non-Exempt 40-hours]],1,"")</f>
        <v/>
      </c>
      <c r="S147" s="10" t="str">
        <f>IF(SalAnalysis[[#This Row],[Exempt at Threshold]]=1,"Exempt at Threshold",IF(SalAnalysis[[#This Row],[Non-Exempt with OT]]=1,"Non-Exempt with OT",IF(SalAnalysis[[#This Row],[Non-Exempt 40-hours]]=1,"Non-Exempt 40-hours","")))</f>
        <v/>
      </c>
    </row>
    <row r="148" spans="1:19" x14ac:dyDescent="0.25">
      <c r="A148" t="str">
        <f>IF(EESalData[[#This Row],[Employee]]="","",EESalData[[#This Row],[Employee]])</f>
        <v/>
      </c>
      <c r="B148" s="5" t="str">
        <f>IF(EESalData[[#This Row],[Current Annual Base Salary]]="","",EESalData[[#This Row],[Current Annual Base Salary]])</f>
        <v/>
      </c>
      <c r="C148" s="4" t="str">
        <f>IF(SalAnalysis[[#This Row],[Annual Salary]]="","",SalAnalysis[[#This Row],[Annual Salary]]/52)</f>
        <v/>
      </c>
      <c r="D148" s="4" t="str">
        <f>IF(SalAnalysis[[#This Row],[Annual Salary]]="","",SalAnalysis[[#This Row],[Weekly Pay]]/(40+SalAnalysis[[#This Row],[Weekly Overtime Hours]]))</f>
        <v/>
      </c>
      <c r="E148" t="str">
        <f>IF(EESalData[[#This Row],[Estimate Hours Worked Per Week Over 40]]="","",EESalData[[#This Row],[Estimate Hours Worked Per Week Over 40]])</f>
        <v/>
      </c>
      <c r="F148" t="str">
        <f>IF(SalAnalysis[[#This Row],[Weekly Overtime Hours]]="","",52*SalAnalysis[[#This Row],[Weekly Overtime Hours]])</f>
        <v/>
      </c>
      <c r="G148" s="4" t="str">
        <f>IF(SalAnalysis[[#This Row],[Regular Hr Rate]]="","",SalAnalysis[[#This Row],[Regular Hr Rate]]*1.5)</f>
        <v/>
      </c>
      <c r="H148" s="4" t="str">
        <f>IF(SalAnalysis[[#This Row],[Employee]]="","",'Data Input'!$E$3)</f>
        <v/>
      </c>
      <c r="I148" s="4" t="str">
        <f>IF(SalAnalysis[[#This Row],[Employee]]="","",(2080*SalAnalysis[[#This Row],[Regular Hr Rate]]))</f>
        <v/>
      </c>
      <c r="J148" s="4" t="str">
        <f>IF(SalAnalysis[[#This Row],[Employee]]="","",(SalAnalysis[[#This Row],[Annual Overtime Hours]]*SalAnalysis[[#This Row],[Overtime Rate]]))</f>
        <v/>
      </c>
      <c r="K148" s="4" t="str">
        <f>IF(SalAnalysis[[#This Row],[Employee]]="","",SalAnalysis[[#This Row],[Expected Annual Non-Exempt Regular Pay]]+SalAnalysis[[#This Row],[Expected Annual Non-Exempt Overtime Pay]])</f>
        <v/>
      </c>
      <c r="L148" s="4" t="str">
        <f>IF(SalAnalysis[[#This Row],[Employee]]="","",SalAnalysis[[#This Row],[Annual Salary]]-SalAnalysis[[#This Row],[Expected Annual Non-Exempt Regular Pay]])</f>
        <v/>
      </c>
      <c r="M148" s="5" t="str">
        <f>IF(SalAnalysis[[#This Row],[Employee]]="","",SalAnalysis[[#This Row],[Minimum Exempt Salary]]-SalAnalysis[[#This Row],[Annual Salary]])</f>
        <v/>
      </c>
      <c r="N148" s="5" t="str">
        <f>Decisions[[#This Row],[Chosen Cost]]</f>
        <v/>
      </c>
      <c r="O148" s="5" t="str">
        <f>IF(SalAnalysis[[#This Row],[Employee]]="","",SalAnalysis[[#This Row],[New Pay]]-SalAnalysis[[#This Row],[Annual Salary]])</f>
        <v/>
      </c>
      <c r="P148" s="10" t="str">
        <f>IF(Decisions[[#This Row],[2021 FLSA Status]]=SalAnalysis[[#Headers],[Exempt at Threshold]],1,"")</f>
        <v/>
      </c>
      <c r="Q148" s="10" t="str">
        <f>IF(Decisions[[#This Row],[2021 FLSA Status]]=SalAnalysis[[#Headers],[Non-Exempt with OT]],1,"")</f>
        <v/>
      </c>
      <c r="R148" s="10" t="str">
        <f>IF(Decisions[[#This Row],[2021 FLSA Status]]=SalAnalysis[[#Headers],[Non-Exempt 40-hours]],1,"")</f>
        <v/>
      </c>
      <c r="S148" s="10" t="str">
        <f>IF(SalAnalysis[[#This Row],[Exempt at Threshold]]=1,"Exempt at Threshold",IF(SalAnalysis[[#This Row],[Non-Exempt with OT]]=1,"Non-Exempt with OT",IF(SalAnalysis[[#This Row],[Non-Exempt 40-hours]]=1,"Non-Exempt 40-hours","")))</f>
        <v/>
      </c>
    </row>
    <row r="149" spans="1:19" x14ac:dyDescent="0.25">
      <c r="A149" t="str">
        <f>IF(EESalData[[#This Row],[Employee]]="","",EESalData[[#This Row],[Employee]])</f>
        <v/>
      </c>
      <c r="B149" s="5" t="str">
        <f>IF(EESalData[[#This Row],[Current Annual Base Salary]]="","",EESalData[[#This Row],[Current Annual Base Salary]])</f>
        <v/>
      </c>
      <c r="C149" s="4" t="str">
        <f>IF(SalAnalysis[[#This Row],[Annual Salary]]="","",SalAnalysis[[#This Row],[Annual Salary]]/52)</f>
        <v/>
      </c>
      <c r="D149" s="4" t="str">
        <f>IF(SalAnalysis[[#This Row],[Annual Salary]]="","",SalAnalysis[[#This Row],[Weekly Pay]]/(40+SalAnalysis[[#This Row],[Weekly Overtime Hours]]))</f>
        <v/>
      </c>
      <c r="E149" t="str">
        <f>IF(EESalData[[#This Row],[Estimate Hours Worked Per Week Over 40]]="","",EESalData[[#This Row],[Estimate Hours Worked Per Week Over 40]])</f>
        <v/>
      </c>
      <c r="F149" t="str">
        <f>IF(SalAnalysis[[#This Row],[Weekly Overtime Hours]]="","",52*SalAnalysis[[#This Row],[Weekly Overtime Hours]])</f>
        <v/>
      </c>
      <c r="G149" s="4" t="str">
        <f>IF(SalAnalysis[[#This Row],[Regular Hr Rate]]="","",SalAnalysis[[#This Row],[Regular Hr Rate]]*1.5)</f>
        <v/>
      </c>
      <c r="H149" s="4" t="str">
        <f>IF(SalAnalysis[[#This Row],[Employee]]="","",'Data Input'!$E$3)</f>
        <v/>
      </c>
      <c r="I149" s="4" t="str">
        <f>IF(SalAnalysis[[#This Row],[Employee]]="","",(2080*SalAnalysis[[#This Row],[Regular Hr Rate]]))</f>
        <v/>
      </c>
      <c r="J149" s="4" t="str">
        <f>IF(SalAnalysis[[#This Row],[Employee]]="","",(SalAnalysis[[#This Row],[Annual Overtime Hours]]*SalAnalysis[[#This Row],[Overtime Rate]]))</f>
        <v/>
      </c>
      <c r="K149" s="4" t="str">
        <f>IF(SalAnalysis[[#This Row],[Employee]]="","",SalAnalysis[[#This Row],[Expected Annual Non-Exempt Regular Pay]]+SalAnalysis[[#This Row],[Expected Annual Non-Exempt Overtime Pay]])</f>
        <v/>
      </c>
      <c r="L149" s="4" t="str">
        <f>IF(SalAnalysis[[#This Row],[Employee]]="","",SalAnalysis[[#This Row],[Annual Salary]]-SalAnalysis[[#This Row],[Expected Annual Non-Exempt Regular Pay]])</f>
        <v/>
      </c>
      <c r="M149" s="5" t="str">
        <f>IF(SalAnalysis[[#This Row],[Employee]]="","",SalAnalysis[[#This Row],[Minimum Exempt Salary]]-SalAnalysis[[#This Row],[Annual Salary]])</f>
        <v/>
      </c>
      <c r="N149" s="5" t="str">
        <f>Decisions[[#This Row],[Chosen Cost]]</f>
        <v/>
      </c>
      <c r="O149" s="5" t="str">
        <f>IF(SalAnalysis[[#This Row],[Employee]]="","",SalAnalysis[[#This Row],[New Pay]]-SalAnalysis[[#This Row],[Annual Salary]])</f>
        <v/>
      </c>
      <c r="P149" s="10" t="str">
        <f>IF(Decisions[[#This Row],[2021 FLSA Status]]=SalAnalysis[[#Headers],[Exempt at Threshold]],1,"")</f>
        <v/>
      </c>
      <c r="Q149" s="10" t="str">
        <f>IF(Decisions[[#This Row],[2021 FLSA Status]]=SalAnalysis[[#Headers],[Non-Exempt with OT]],1,"")</f>
        <v/>
      </c>
      <c r="R149" s="10" t="str">
        <f>IF(Decisions[[#This Row],[2021 FLSA Status]]=SalAnalysis[[#Headers],[Non-Exempt 40-hours]],1,"")</f>
        <v/>
      </c>
      <c r="S149" s="10" t="str">
        <f>IF(SalAnalysis[[#This Row],[Exempt at Threshold]]=1,"Exempt at Threshold",IF(SalAnalysis[[#This Row],[Non-Exempt with OT]]=1,"Non-Exempt with OT",IF(SalAnalysis[[#This Row],[Non-Exempt 40-hours]]=1,"Non-Exempt 40-hours","")))</f>
        <v/>
      </c>
    </row>
    <row r="150" spans="1:19" x14ac:dyDescent="0.25">
      <c r="A150" t="str">
        <f>IF(EESalData[[#This Row],[Employee]]="","",EESalData[[#This Row],[Employee]])</f>
        <v/>
      </c>
      <c r="B150" s="5" t="str">
        <f>IF(EESalData[[#This Row],[Current Annual Base Salary]]="","",EESalData[[#This Row],[Current Annual Base Salary]])</f>
        <v/>
      </c>
      <c r="C150" s="4" t="str">
        <f>IF(SalAnalysis[[#This Row],[Annual Salary]]="","",SalAnalysis[[#This Row],[Annual Salary]]/52)</f>
        <v/>
      </c>
      <c r="D150" s="4" t="str">
        <f>IF(SalAnalysis[[#This Row],[Annual Salary]]="","",SalAnalysis[[#This Row],[Weekly Pay]]/(40+SalAnalysis[[#This Row],[Weekly Overtime Hours]]))</f>
        <v/>
      </c>
      <c r="E150" t="str">
        <f>IF(EESalData[[#This Row],[Estimate Hours Worked Per Week Over 40]]="","",EESalData[[#This Row],[Estimate Hours Worked Per Week Over 40]])</f>
        <v/>
      </c>
      <c r="F150" t="str">
        <f>IF(SalAnalysis[[#This Row],[Weekly Overtime Hours]]="","",52*SalAnalysis[[#This Row],[Weekly Overtime Hours]])</f>
        <v/>
      </c>
      <c r="G150" s="4" t="str">
        <f>IF(SalAnalysis[[#This Row],[Regular Hr Rate]]="","",SalAnalysis[[#This Row],[Regular Hr Rate]]*1.5)</f>
        <v/>
      </c>
      <c r="H150" s="4" t="str">
        <f>IF(SalAnalysis[[#This Row],[Employee]]="","",'Data Input'!$E$3)</f>
        <v/>
      </c>
      <c r="I150" s="4" t="str">
        <f>IF(SalAnalysis[[#This Row],[Employee]]="","",(2080*SalAnalysis[[#This Row],[Regular Hr Rate]]))</f>
        <v/>
      </c>
      <c r="J150" s="4" t="str">
        <f>IF(SalAnalysis[[#This Row],[Employee]]="","",(SalAnalysis[[#This Row],[Annual Overtime Hours]]*SalAnalysis[[#This Row],[Overtime Rate]]))</f>
        <v/>
      </c>
      <c r="K150" s="4" t="str">
        <f>IF(SalAnalysis[[#This Row],[Employee]]="","",SalAnalysis[[#This Row],[Expected Annual Non-Exempt Regular Pay]]+SalAnalysis[[#This Row],[Expected Annual Non-Exempt Overtime Pay]])</f>
        <v/>
      </c>
      <c r="L150" s="4" t="str">
        <f>IF(SalAnalysis[[#This Row],[Employee]]="","",SalAnalysis[[#This Row],[Annual Salary]]-SalAnalysis[[#This Row],[Expected Annual Non-Exempt Regular Pay]])</f>
        <v/>
      </c>
      <c r="M150" s="5" t="str">
        <f>IF(SalAnalysis[[#This Row],[Employee]]="","",SalAnalysis[[#This Row],[Minimum Exempt Salary]]-SalAnalysis[[#This Row],[Annual Salary]])</f>
        <v/>
      </c>
      <c r="N150" s="5" t="str">
        <f>Decisions[[#This Row],[Chosen Cost]]</f>
        <v/>
      </c>
      <c r="O150" s="5" t="str">
        <f>IF(SalAnalysis[[#This Row],[Employee]]="","",SalAnalysis[[#This Row],[New Pay]]-SalAnalysis[[#This Row],[Annual Salary]])</f>
        <v/>
      </c>
      <c r="P150" s="10" t="str">
        <f>IF(Decisions[[#This Row],[2021 FLSA Status]]=SalAnalysis[[#Headers],[Exempt at Threshold]],1,"")</f>
        <v/>
      </c>
      <c r="Q150" s="10" t="str">
        <f>IF(Decisions[[#This Row],[2021 FLSA Status]]=SalAnalysis[[#Headers],[Non-Exempt with OT]],1,"")</f>
        <v/>
      </c>
      <c r="R150" s="10" t="str">
        <f>IF(Decisions[[#This Row],[2021 FLSA Status]]=SalAnalysis[[#Headers],[Non-Exempt 40-hours]],1,"")</f>
        <v/>
      </c>
      <c r="S150" s="10" t="str">
        <f>IF(SalAnalysis[[#This Row],[Exempt at Threshold]]=1,"Exempt at Threshold",IF(SalAnalysis[[#This Row],[Non-Exempt with OT]]=1,"Non-Exempt with OT",IF(SalAnalysis[[#This Row],[Non-Exempt 40-hours]]=1,"Non-Exempt 40-hours","")))</f>
        <v/>
      </c>
    </row>
    <row r="151" spans="1:19" x14ac:dyDescent="0.25">
      <c r="A151" t="s">
        <v>30</v>
      </c>
      <c r="B151" s="5">
        <f>SUBTOTAL(109,SalAnalysis[Annual Salary])</f>
        <v>0</v>
      </c>
      <c r="N151" s="5">
        <f>SUBTOTAL(109,SalAnalysis[New Pay])</f>
        <v>0</v>
      </c>
      <c r="O151" s="5">
        <f>SUBTOTAL(109,SalAnalysis[Pay Difference])</f>
        <v>0</v>
      </c>
      <c r="P151" s="10">
        <f>SUBTOTAL(109,SalAnalysis[Exempt at Threshold])</f>
        <v>0</v>
      </c>
      <c r="Q151" s="10">
        <f>SUBTOTAL(109,SalAnalysis[Non-Exempt with OT])</f>
        <v>0</v>
      </c>
      <c r="R151" s="10">
        <f>SUBTOTAL(109,SalAnalysis[Non-Exempt 40-hours])</f>
        <v>0</v>
      </c>
    </row>
  </sheetData>
  <sheetProtection algorithmName="SHA-512" hashValue="xEd+4v6MFNI4DniyXxmo0yRG8hfbFp4viNLUdud+Hyuqv8w3LqrL4pELSRuEC0RS/1XVcznJ9Yh4Mm5sWiyEqA==" saltValue="7LVINPyOJ1D6wKOrOGEA0w==" spinCount="100000" sheet="1" objects="1" scenarios="1" selectLockedCells="1" selectUnlockedCells="1"/>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A4092-D8E5-4E37-BA52-7610CAA67F9A}">
  <sheetPr codeName="Sheet5"/>
  <dimension ref="A1:I150"/>
  <sheetViews>
    <sheetView workbookViewId="0">
      <selection activeCell="G2" sqref="G2"/>
    </sheetView>
  </sheetViews>
  <sheetFormatPr defaultRowHeight="15" x14ac:dyDescent="0.25"/>
  <cols>
    <col min="1" max="2" width="12" customWidth="1"/>
    <col min="3" max="3" width="14.7109375" customWidth="1"/>
    <col min="4" max="4" width="18" customWidth="1"/>
    <col min="5" max="6" width="24.7109375" customWidth="1"/>
    <col min="7" max="7" width="24.28515625" customWidth="1"/>
    <col min="8" max="8" width="14" customWidth="1"/>
    <col min="9" max="9" width="11.140625" bestFit="1" customWidth="1"/>
  </cols>
  <sheetData>
    <row r="1" spans="1:9" ht="30" x14ac:dyDescent="0.25">
      <c r="A1" s="8" t="s">
        <v>0</v>
      </c>
      <c r="B1" s="1" t="s">
        <v>51</v>
      </c>
      <c r="C1" s="1" t="s">
        <v>22</v>
      </c>
      <c r="D1" s="1" t="s">
        <v>26</v>
      </c>
      <c r="E1" s="1" t="s">
        <v>23</v>
      </c>
      <c r="F1" s="1" t="s">
        <v>33</v>
      </c>
      <c r="G1" s="9" t="s">
        <v>24</v>
      </c>
      <c r="H1" s="8" t="s">
        <v>25</v>
      </c>
      <c r="I1" s="8" t="s">
        <v>34</v>
      </c>
    </row>
    <row r="2" spans="1:9" x14ac:dyDescent="0.25">
      <c r="A2" t="str">
        <f>IF(EESalData[[#This Row],[Employee]]="","",EESalData[[#This Row],[Employee]])</f>
        <v/>
      </c>
      <c r="B2" s="33" t="str">
        <f>IF(EESalData[[#This Row],[Employee]]="","",SalAnalysis[[#This Row],[Annual Salary]])</f>
        <v/>
      </c>
      <c r="C2" s="33" t="str">
        <f>SalAnalysis[[#This Row],[Minimum Exempt Salary]]</f>
        <v/>
      </c>
      <c r="D2" s="34" t="str">
        <f>SalAnalysis[[#This Row],[Regular Hr Rate]]</f>
        <v/>
      </c>
      <c r="E2" s="33" t="str">
        <f>SalAnalysis[[#This Row],[Expected Annual Non-Exempt
Total Pay]]</f>
        <v/>
      </c>
      <c r="F2" s="33" t="str">
        <f>SalAnalysis[[#This Row],[Expected Annual Non-Exempt Regular Pay]]</f>
        <v/>
      </c>
      <c r="G2" s="15"/>
      <c r="H2"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2" s="35" t="str">
        <f>IF(Decisions[[#This Row],[Employee]]="","",IFERROR(Decisions[[#This Row],[Chosen Cost]]-SalAnalysis[[#This Row],[Annual Salary]],""))</f>
        <v/>
      </c>
    </row>
    <row r="3" spans="1:9" x14ac:dyDescent="0.25">
      <c r="A3" t="str">
        <f>IF(EESalData[[#This Row],[Employee]]="","",EESalData[[#This Row],[Employee]])</f>
        <v/>
      </c>
      <c r="B3" s="33" t="str">
        <f>IF(EESalData[[#This Row],[Employee]]="","",SalAnalysis[[#This Row],[Annual Salary]])</f>
        <v/>
      </c>
      <c r="C3" s="33" t="str">
        <f>SalAnalysis[[#This Row],[Minimum Exempt Salary]]</f>
        <v/>
      </c>
      <c r="D3" s="34" t="str">
        <f>SalAnalysis[[#This Row],[Regular Hr Rate]]</f>
        <v/>
      </c>
      <c r="E3" s="33" t="str">
        <f>SalAnalysis[[#This Row],[Expected Annual Non-Exempt
Total Pay]]</f>
        <v/>
      </c>
      <c r="F3" s="33" t="str">
        <f>SalAnalysis[[#This Row],[Expected Annual Non-Exempt Regular Pay]]</f>
        <v/>
      </c>
      <c r="G3" s="15"/>
      <c r="H3"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3" s="35" t="str">
        <f>IF(Decisions[[#This Row],[Employee]]="","",IFERROR(Decisions[[#This Row],[Chosen Cost]]-SalAnalysis[[#This Row],[Annual Salary]],""))</f>
        <v/>
      </c>
    </row>
    <row r="4" spans="1:9" x14ac:dyDescent="0.25">
      <c r="A4" t="str">
        <f>IF(EESalData[[#This Row],[Employee]]="","",EESalData[[#This Row],[Employee]])</f>
        <v/>
      </c>
      <c r="B4" s="33" t="str">
        <f>IF(EESalData[[#This Row],[Employee]]="","",SalAnalysis[[#This Row],[Annual Salary]])</f>
        <v/>
      </c>
      <c r="C4" s="33" t="str">
        <f>SalAnalysis[[#This Row],[Minimum Exempt Salary]]</f>
        <v/>
      </c>
      <c r="D4" s="34" t="str">
        <f>SalAnalysis[[#This Row],[Regular Hr Rate]]</f>
        <v/>
      </c>
      <c r="E4" s="33" t="str">
        <f>SalAnalysis[[#This Row],[Expected Annual Non-Exempt
Total Pay]]</f>
        <v/>
      </c>
      <c r="F4" s="33" t="str">
        <f>SalAnalysis[[#This Row],[Expected Annual Non-Exempt Regular Pay]]</f>
        <v/>
      </c>
      <c r="G4" s="15"/>
      <c r="H4"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4" s="35" t="str">
        <f>IF(Decisions[[#This Row],[Employee]]="","",IFERROR(Decisions[[#This Row],[Chosen Cost]]-SalAnalysis[[#This Row],[Annual Salary]],""))</f>
        <v/>
      </c>
    </row>
    <row r="5" spans="1:9" x14ac:dyDescent="0.25">
      <c r="A5" t="str">
        <f>IF(EESalData[[#This Row],[Employee]]="","",EESalData[[#This Row],[Employee]])</f>
        <v/>
      </c>
      <c r="B5" s="33" t="str">
        <f>IF(EESalData[[#This Row],[Employee]]="","",SalAnalysis[[#This Row],[Annual Salary]])</f>
        <v/>
      </c>
      <c r="C5" s="33" t="str">
        <f>SalAnalysis[[#This Row],[Minimum Exempt Salary]]</f>
        <v/>
      </c>
      <c r="D5" s="34" t="str">
        <f>SalAnalysis[[#This Row],[Regular Hr Rate]]</f>
        <v/>
      </c>
      <c r="E5" s="33" t="str">
        <f>SalAnalysis[[#This Row],[Expected Annual Non-Exempt
Total Pay]]</f>
        <v/>
      </c>
      <c r="F5" s="33" t="str">
        <f>SalAnalysis[[#This Row],[Expected Annual Non-Exempt Regular Pay]]</f>
        <v/>
      </c>
      <c r="G5" s="15"/>
      <c r="H5"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5" s="35" t="str">
        <f>IF(Decisions[[#This Row],[Employee]]="","",IFERROR(Decisions[[#This Row],[Chosen Cost]]-SalAnalysis[[#This Row],[Annual Salary]],""))</f>
        <v/>
      </c>
    </row>
    <row r="6" spans="1:9" x14ac:dyDescent="0.25">
      <c r="A6" t="str">
        <f>IF(EESalData[[#This Row],[Employee]]="","",EESalData[[#This Row],[Employee]])</f>
        <v/>
      </c>
      <c r="B6" s="33" t="str">
        <f>IF(EESalData[[#This Row],[Employee]]="","",SalAnalysis[[#This Row],[Annual Salary]])</f>
        <v/>
      </c>
      <c r="C6" s="33" t="str">
        <f>SalAnalysis[[#This Row],[Minimum Exempt Salary]]</f>
        <v/>
      </c>
      <c r="D6" s="34" t="str">
        <f>SalAnalysis[[#This Row],[Regular Hr Rate]]</f>
        <v/>
      </c>
      <c r="E6" s="33" t="str">
        <f>SalAnalysis[[#This Row],[Expected Annual Non-Exempt
Total Pay]]</f>
        <v/>
      </c>
      <c r="F6" s="33" t="str">
        <f>SalAnalysis[[#This Row],[Expected Annual Non-Exempt Regular Pay]]</f>
        <v/>
      </c>
      <c r="G6" s="15"/>
      <c r="H6"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6" s="35" t="str">
        <f>IF(Decisions[[#This Row],[Employee]]="","",IFERROR(Decisions[[#This Row],[Chosen Cost]]-SalAnalysis[[#This Row],[Annual Salary]],""))</f>
        <v/>
      </c>
    </row>
    <row r="7" spans="1:9" x14ac:dyDescent="0.25">
      <c r="A7" t="str">
        <f>IF(EESalData[[#This Row],[Employee]]="","",EESalData[[#This Row],[Employee]])</f>
        <v/>
      </c>
      <c r="B7" s="33" t="str">
        <f>IF(EESalData[[#This Row],[Employee]]="","",SalAnalysis[[#This Row],[Annual Salary]])</f>
        <v/>
      </c>
      <c r="C7" s="33" t="str">
        <f>SalAnalysis[[#This Row],[Minimum Exempt Salary]]</f>
        <v/>
      </c>
      <c r="D7" s="34" t="str">
        <f>SalAnalysis[[#This Row],[Regular Hr Rate]]</f>
        <v/>
      </c>
      <c r="E7" s="33" t="str">
        <f>SalAnalysis[[#This Row],[Expected Annual Non-Exempt
Total Pay]]</f>
        <v/>
      </c>
      <c r="F7" s="33" t="str">
        <f>SalAnalysis[[#This Row],[Expected Annual Non-Exempt Regular Pay]]</f>
        <v/>
      </c>
      <c r="G7" s="15"/>
      <c r="H7"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7" s="35" t="str">
        <f>IF(Decisions[[#This Row],[Employee]]="","",IFERROR(Decisions[[#This Row],[Chosen Cost]]-SalAnalysis[[#This Row],[Annual Salary]],""))</f>
        <v/>
      </c>
    </row>
    <row r="8" spans="1:9" x14ac:dyDescent="0.25">
      <c r="A8" t="str">
        <f>IF(EESalData[[#This Row],[Employee]]="","",EESalData[[#This Row],[Employee]])</f>
        <v/>
      </c>
      <c r="B8" s="33" t="str">
        <f>IF(EESalData[[#This Row],[Employee]]="","",SalAnalysis[[#This Row],[Annual Salary]])</f>
        <v/>
      </c>
      <c r="C8" s="33" t="str">
        <f>SalAnalysis[[#This Row],[Minimum Exempt Salary]]</f>
        <v/>
      </c>
      <c r="D8" s="34" t="str">
        <f>SalAnalysis[[#This Row],[Regular Hr Rate]]</f>
        <v/>
      </c>
      <c r="E8" s="33" t="str">
        <f>SalAnalysis[[#This Row],[Expected Annual Non-Exempt
Total Pay]]</f>
        <v/>
      </c>
      <c r="F8" s="33" t="str">
        <f>SalAnalysis[[#This Row],[Expected Annual Non-Exempt Regular Pay]]</f>
        <v/>
      </c>
      <c r="G8" s="15"/>
      <c r="H8"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8" s="35" t="str">
        <f>IF(Decisions[[#This Row],[Employee]]="","",IFERROR(Decisions[[#This Row],[Chosen Cost]]-SalAnalysis[[#This Row],[Annual Salary]],""))</f>
        <v/>
      </c>
    </row>
    <row r="9" spans="1:9" x14ac:dyDescent="0.25">
      <c r="A9" t="str">
        <f>IF(EESalData[[#This Row],[Employee]]="","",EESalData[[#This Row],[Employee]])</f>
        <v/>
      </c>
      <c r="B9" s="33" t="str">
        <f>IF(EESalData[[#This Row],[Employee]]="","",SalAnalysis[[#This Row],[Annual Salary]])</f>
        <v/>
      </c>
      <c r="C9" s="33" t="str">
        <f>SalAnalysis[[#This Row],[Minimum Exempt Salary]]</f>
        <v/>
      </c>
      <c r="D9" s="34" t="str">
        <f>SalAnalysis[[#This Row],[Regular Hr Rate]]</f>
        <v/>
      </c>
      <c r="E9" s="33" t="str">
        <f>SalAnalysis[[#This Row],[Expected Annual Non-Exempt
Total Pay]]</f>
        <v/>
      </c>
      <c r="F9" s="33" t="str">
        <f>SalAnalysis[[#This Row],[Expected Annual Non-Exempt Regular Pay]]</f>
        <v/>
      </c>
      <c r="G9" s="15"/>
      <c r="H9"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9" s="35" t="str">
        <f>IF(Decisions[[#This Row],[Employee]]="","",IFERROR(Decisions[[#This Row],[Chosen Cost]]-SalAnalysis[[#This Row],[Annual Salary]],""))</f>
        <v/>
      </c>
    </row>
    <row r="10" spans="1:9" x14ac:dyDescent="0.25">
      <c r="A10" t="str">
        <f>IF(EESalData[[#This Row],[Employee]]="","",EESalData[[#This Row],[Employee]])</f>
        <v/>
      </c>
      <c r="B10" s="33" t="str">
        <f>IF(EESalData[[#This Row],[Employee]]="","",SalAnalysis[[#This Row],[Annual Salary]])</f>
        <v/>
      </c>
      <c r="C10" s="33" t="str">
        <f>SalAnalysis[[#This Row],[Minimum Exempt Salary]]</f>
        <v/>
      </c>
      <c r="D10" s="34" t="str">
        <f>SalAnalysis[[#This Row],[Regular Hr Rate]]</f>
        <v/>
      </c>
      <c r="E10" s="33" t="str">
        <f>SalAnalysis[[#This Row],[Expected Annual Non-Exempt
Total Pay]]</f>
        <v/>
      </c>
      <c r="F10" s="33" t="str">
        <f>SalAnalysis[[#This Row],[Expected Annual Non-Exempt Regular Pay]]</f>
        <v/>
      </c>
      <c r="G10" s="15"/>
      <c r="H10"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10" s="35" t="str">
        <f>IF(Decisions[[#This Row],[Employee]]="","",IFERROR(Decisions[[#This Row],[Chosen Cost]]-SalAnalysis[[#This Row],[Annual Salary]],""))</f>
        <v/>
      </c>
    </row>
    <row r="11" spans="1:9" x14ac:dyDescent="0.25">
      <c r="A11" t="str">
        <f>IF(EESalData[[#This Row],[Employee]]="","",EESalData[[#This Row],[Employee]])</f>
        <v/>
      </c>
      <c r="B11" s="33" t="str">
        <f>IF(EESalData[[#This Row],[Employee]]="","",SalAnalysis[[#This Row],[Annual Salary]])</f>
        <v/>
      </c>
      <c r="C11" s="33" t="str">
        <f>SalAnalysis[[#This Row],[Minimum Exempt Salary]]</f>
        <v/>
      </c>
      <c r="D11" s="34" t="str">
        <f>SalAnalysis[[#This Row],[Regular Hr Rate]]</f>
        <v/>
      </c>
      <c r="E11" s="33" t="str">
        <f>SalAnalysis[[#This Row],[Expected Annual Non-Exempt
Total Pay]]</f>
        <v/>
      </c>
      <c r="F11" s="33" t="str">
        <f>SalAnalysis[[#This Row],[Expected Annual Non-Exempt Regular Pay]]</f>
        <v/>
      </c>
      <c r="G11" s="15"/>
      <c r="H11"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11" s="35" t="str">
        <f>IF(Decisions[[#This Row],[Employee]]="","",IFERROR(Decisions[[#This Row],[Chosen Cost]]-SalAnalysis[[#This Row],[Annual Salary]],""))</f>
        <v/>
      </c>
    </row>
    <row r="12" spans="1:9" x14ac:dyDescent="0.25">
      <c r="A12" t="str">
        <f>IF(EESalData[[#This Row],[Employee]]="","",EESalData[[#This Row],[Employee]])</f>
        <v/>
      </c>
      <c r="B12" s="33" t="str">
        <f>IF(EESalData[[#This Row],[Employee]]="","",SalAnalysis[[#This Row],[Annual Salary]])</f>
        <v/>
      </c>
      <c r="C12" s="33" t="str">
        <f>SalAnalysis[[#This Row],[Minimum Exempt Salary]]</f>
        <v/>
      </c>
      <c r="D12" s="34" t="str">
        <f>SalAnalysis[[#This Row],[Regular Hr Rate]]</f>
        <v/>
      </c>
      <c r="E12" s="33" t="str">
        <f>SalAnalysis[[#This Row],[Expected Annual Non-Exempt
Total Pay]]</f>
        <v/>
      </c>
      <c r="F12" s="33" t="str">
        <f>SalAnalysis[[#This Row],[Expected Annual Non-Exempt Regular Pay]]</f>
        <v/>
      </c>
      <c r="G12" s="15"/>
      <c r="H12"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12" s="35" t="str">
        <f>IF(Decisions[[#This Row],[Employee]]="","",IFERROR(Decisions[[#This Row],[Chosen Cost]]-SalAnalysis[[#This Row],[Annual Salary]],""))</f>
        <v/>
      </c>
    </row>
    <row r="13" spans="1:9" x14ac:dyDescent="0.25">
      <c r="A13" t="str">
        <f>IF(EESalData[[#This Row],[Employee]]="","",EESalData[[#This Row],[Employee]])</f>
        <v/>
      </c>
      <c r="B13" s="33" t="str">
        <f>IF(EESalData[[#This Row],[Employee]]="","",SalAnalysis[[#This Row],[Annual Salary]])</f>
        <v/>
      </c>
      <c r="C13" s="33" t="str">
        <f>SalAnalysis[[#This Row],[Minimum Exempt Salary]]</f>
        <v/>
      </c>
      <c r="D13" s="34" t="str">
        <f>SalAnalysis[[#This Row],[Regular Hr Rate]]</f>
        <v/>
      </c>
      <c r="E13" s="33" t="str">
        <f>SalAnalysis[[#This Row],[Expected Annual Non-Exempt
Total Pay]]</f>
        <v/>
      </c>
      <c r="F13" s="33" t="str">
        <f>SalAnalysis[[#This Row],[Expected Annual Non-Exempt Regular Pay]]</f>
        <v/>
      </c>
      <c r="G13" s="15"/>
      <c r="H13"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13" s="35" t="str">
        <f>IF(Decisions[[#This Row],[Employee]]="","",IFERROR(Decisions[[#This Row],[Chosen Cost]]-SalAnalysis[[#This Row],[Annual Salary]],""))</f>
        <v/>
      </c>
    </row>
    <row r="14" spans="1:9" x14ac:dyDescent="0.25">
      <c r="B14" s="33" t="str">
        <f>IF(EESalData[[#This Row],[Employee]]="","",SalAnalysis[[#This Row],[Annual Salary]])</f>
        <v/>
      </c>
      <c r="C14" s="33" t="str">
        <f>SalAnalysis[[#This Row],[Minimum Exempt Salary]]</f>
        <v/>
      </c>
      <c r="D14" s="34" t="str">
        <f>SalAnalysis[[#This Row],[Regular Hr Rate]]</f>
        <v/>
      </c>
      <c r="E14" s="33" t="str">
        <f>SalAnalysis[[#This Row],[Expected Annual Non-Exempt
Total Pay]]</f>
        <v/>
      </c>
      <c r="F14" s="33" t="str">
        <f>SalAnalysis[[#This Row],[Expected Annual Non-Exempt Regular Pay]]</f>
        <v/>
      </c>
      <c r="G14" s="15"/>
      <c r="H14"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14" s="35" t="str">
        <f>IF(Decisions[[#This Row],[Employee]]="","",IFERROR(Decisions[[#This Row],[Chosen Cost]]-SalAnalysis[[#This Row],[Annual Salary]],""))</f>
        <v/>
      </c>
    </row>
    <row r="15" spans="1:9" x14ac:dyDescent="0.25">
      <c r="A15" t="str">
        <f>IF(EESalData[[#This Row],[Employee]]="","",EESalData[[#This Row],[Employee]])</f>
        <v/>
      </c>
      <c r="B15" s="33" t="str">
        <f>IF(EESalData[[#This Row],[Employee]]="","",SalAnalysis[[#This Row],[Annual Salary]])</f>
        <v/>
      </c>
      <c r="C15" s="33" t="str">
        <f>SalAnalysis[[#This Row],[Minimum Exempt Salary]]</f>
        <v/>
      </c>
      <c r="D15" s="34" t="str">
        <f>SalAnalysis[[#This Row],[Regular Hr Rate]]</f>
        <v/>
      </c>
      <c r="E15" s="33" t="str">
        <f>SalAnalysis[[#This Row],[Expected Annual Non-Exempt
Total Pay]]</f>
        <v/>
      </c>
      <c r="F15" s="33" t="str">
        <f>SalAnalysis[[#This Row],[Expected Annual Non-Exempt Regular Pay]]</f>
        <v/>
      </c>
      <c r="G15" s="15"/>
      <c r="H15"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15" s="35" t="str">
        <f>IF(Decisions[[#This Row],[Employee]]="","",IFERROR(Decisions[[#This Row],[Chosen Cost]]-SalAnalysis[[#This Row],[Annual Salary]],""))</f>
        <v/>
      </c>
    </row>
    <row r="16" spans="1:9" x14ac:dyDescent="0.25">
      <c r="A16" t="str">
        <f>IF(EESalData[[#This Row],[Employee]]="","",EESalData[[#This Row],[Employee]])</f>
        <v/>
      </c>
      <c r="B16" s="33" t="str">
        <f>IF(EESalData[[#This Row],[Employee]]="","",SalAnalysis[[#This Row],[Annual Salary]])</f>
        <v/>
      </c>
      <c r="C16" s="33" t="str">
        <f>SalAnalysis[[#This Row],[Minimum Exempt Salary]]</f>
        <v/>
      </c>
      <c r="D16" s="34" t="str">
        <f>SalAnalysis[[#This Row],[Regular Hr Rate]]</f>
        <v/>
      </c>
      <c r="E16" s="33" t="str">
        <f>SalAnalysis[[#This Row],[Expected Annual Non-Exempt
Total Pay]]</f>
        <v/>
      </c>
      <c r="F16" s="33" t="str">
        <f>SalAnalysis[[#This Row],[Expected Annual Non-Exempt Regular Pay]]</f>
        <v/>
      </c>
      <c r="G16" s="15"/>
      <c r="H16"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16" s="35" t="str">
        <f>IF(Decisions[[#This Row],[Employee]]="","",IFERROR(Decisions[[#This Row],[Chosen Cost]]-SalAnalysis[[#This Row],[Annual Salary]],""))</f>
        <v/>
      </c>
    </row>
    <row r="17" spans="1:9" x14ac:dyDescent="0.25">
      <c r="A17" t="str">
        <f>IF(EESalData[[#This Row],[Employee]]="","",EESalData[[#This Row],[Employee]])</f>
        <v/>
      </c>
      <c r="B17" s="33" t="str">
        <f>IF(EESalData[[#This Row],[Employee]]="","",SalAnalysis[[#This Row],[Annual Salary]])</f>
        <v/>
      </c>
      <c r="C17" s="33" t="str">
        <f>SalAnalysis[[#This Row],[Minimum Exempt Salary]]</f>
        <v/>
      </c>
      <c r="D17" s="34" t="str">
        <f>SalAnalysis[[#This Row],[Regular Hr Rate]]</f>
        <v/>
      </c>
      <c r="E17" s="33" t="str">
        <f>SalAnalysis[[#This Row],[Expected Annual Non-Exempt
Total Pay]]</f>
        <v/>
      </c>
      <c r="F17" s="33" t="str">
        <f>SalAnalysis[[#This Row],[Expected Annual Non-Exempt Regular Pay]]</f>
        <v/>
      </c>
      <c r="G17" s="15"/>
      <c r="H17"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17" s="35" t="str">
        <f>IF(Decisions[[#This Row],[Employee]]="","",IFERROR(Decisions[[#This Row],[Chosen Cost]]-SalAnalysis[[#This Row],[Annual Salary]],""))</f>
        <v/>
      </c>
    </row>
    <row r="18" spans="1:9" x14ac:dyDescent="0.25">
      <c r="A18" t="str">
        <f>IF(EESalData[[#This Row],[Employee]]="","",EESalData[[#This Row],[Employee]])</f>
        <v/>
      </c>
      <c r="B18" s="33" t="str">
        <f>IF(EESalData[[#This Row],[Employee]]="","",SalAnalysis[[#This Row],[Annual Salary]])</f>
        <v/>
      </c>
      <c r="C18" s="33" t="str">
        <f>SalAnalysis[[#This Row],[Minimum Exempt Salary]]</f>
        <v/>
      </c>
      <c r="D18" s="34" t="str">
        <f>SalAnalysis[[#This Row],[Regular Hr Rate]]</f>
        <v/>
      </c>
      <c r="E18" s="33" t="str">
        <f>SalAnalysis[[#This Row],[Expected Annual Non-Exempt
Total Pay]]</f>
        <v/>
      </c>
      <c r="F18" s="33" t="str">
        <f>SalAnalysis[[#This Row],[Expected Annual Non-Exempt Regular Pay]]</f>
        <v/>
      </c>
      <c r="G18" s="15"/>
      <c r="H18"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18" s="35" t="str">
        <f>IF(Decisions[[#This Row],[Employee]]="","",IFERROR(Decisions[[#This Row],[Chosen Cost]]-SalAnalysis[[#This Row],[Annual Salary]],""))</f>
        <v/>
      </c>
    </row>
    <row r="19" spans="1:9" x14ac:dyDescent="0.25">
      <c r="A19" t="str">
        <f>IF(EESalData[[#This Row],[Employee]]="","",EESalData[[#This Row],[Employee]])</f>
        <v/>
      </c>
      <c r="B19" s="33" t="str">
        <f>IF(EESalData[[#This Row],[Employee]]="","",SalAnalysis[[#This Row],[Annual Salary]])</f>
        <v/>
      </c>
      <c r="C19" s="33" t="str">
        <f>SalAnalysis[[#This Row],[Minimum Exempt Salary]]</f>
        <v/>
      </c>
      <c r="D19" s="34" t="str">
        <f>SalAnalysis[[#This Row],[Regular Hr Rate]]</f>
        <v/>
      </c>
      <c r="E19" s="33" t="str">
        <f>SalAnalysis[[#This Row],[Expected Annual Non-Exempt
Total Pay]]</f>
        <v/>
      </c>
      <c r="F19" s="33" t="str">
        <f>SalAnalysis[[#This Row],[Expected Annual Non-Exempt Regular Pay]]</f>
        <v/>
      </c>
      <c r="G19" s="15"/>
      <c r="H19"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19" s="35" t="str">
        <f>IF(Decisions[[#This Row],[Employee]]="","",IFERROR(Decisions[[#This Row],[Chosen Cost]]-SalAnalysis[[#This Row],[Annual Salary]],""))</f>
        <v/>
      </c>
    </row>
    <row r="20" spans="1:9" x14ac:dyDescent="0.25">
      <c r="A20" t="str">
        <f>IF(EESalData[[#This Row],[Employee]]="","",EESalData[[#This Row],[Employee]])</f>
        <v/>
      </c>
      <c r="B20" s="33" t="str">
        <f>IF(EESalData[[#This Row],[Employee]]="","",SalAnalysis[[#This Row],[Annual Salary]])</f>
        <v/>
      </c>
      <c r="C20" s="33" t="str">
        <f>SalAnalysis[[#This Row],[Minimum Exempt Salary]]</f>
        <v/>
      </c>
      <c r="D20" s="34" t="str">
        <f>SalAnalysis[[#This Row],[Regular Hr Rate]]</f>
        <v/>
      </c>
      <c r="E20" s="33" t="str">
        <f>SalAnalysis[[#This Row],[Expected Annual Non-Exempt
Total Pay]]</f>
        <v/>
      </c>
      <c r="F20" s="33" t="str">
        <f>SalAnalysis[[#This Row],[Expected Annual Non-Exempt Regular Pay]]</f>
        <v/>
      </c>
      <c r="G20" s="15"/>
      <c r="H20"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20" s="35" t="str">
        <f>IF(Decisions[[#This Row],[Employee]]="","",IFERROR(Decisions[[#This Row],[Chosen Cost]]-SalAnalysis[[#This Row],[Annual Salary]],""))</f>
        <v/>
      </c>
    </row>
    <row r="21" spans="1:9" x14ac:dyDescent="0.25">
      <c r="A21" t="str">
        <f>IF(EESalData[[#This Row],[Employee]]="","",EESalData[[#This Row],[Employee]])</f>
        <v/>
      </c>
      <c r="B21" s="33" t="str">
        <f>IF(EESalData[[#This Row],[Employee]]="","",SalAnalysis[[#This Row],[Annual Salary]])</f>
        <v/>
      </c>
      <c r="C21" s="33" t="str">
        <f>SalAnalysis[[#This Row],[Minimum Exempt Salary]]</f>
        <v/>
      </c>
      <c r="D21" s="34" t="str">
        <f>SalAnalysis[[#This Row],[Regular Hr Rate]]</f>
        <v/>
      </c>
      <c r="E21" s="33" t="str">
        <f>SalAnalysis[[#This Row],[Expected Annual Non-Exempt
Total Pay]]</f>
        <v/>
      </c>
      <c r="F21" s="33" t="str">
        <f>SalAnalysis[[#This Row],[Expected Annual Non-Exempt Regular Pay]]</f>
        <v/>
      </c>
      <c r="G21" s="15"/>
      <c r="H21"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21" s="35" t="str">
        <f>IF(Decisions[[#This Row],[Employee]]="","",IFERROR(Decisions[[#This Row],[Chosen Cost]]-SalAnalysis[[#This Row],[Annual Salary]],""))</f>
        <v/>
      </c>
    </row>
    <row r="22" spans="1:9" x14ac:dyDescent="0.25">
      <c r="A22" t="str">
        <f>IF(EESalData[[#This Row],[Employee]]="","",EESalData[[#This Row],[Employee]])</f>
        <v/>
      </c>
      <c r="B22" s="33" t="str">
        <f>IF(EESalData[[#This Row],[Employee]]="","",SalAnalysis[[#This Row],[Annual Salary]])</f>
        <v/>
      </c>
      <c r="C22" s="33" t="str">
        <f>SalAnalysis[[#This Row],[Minimum Exempt Salary]]</f>
        <v/>
      </c>
      <c r="D22" s="34" t="str">
        <f>SalAnalysis[[#This Row],[Regular Hr Rate]]</f>
        <v/>
      </c>
      <c r="E22" s="33" t="str">
        <f>SalAnalysis[[#This Row],[Expected Annual Non-Exempt
Total Pay]]</f>
        <v/>
      </c>
      <c r="F22" s="33" t="str">
        <f>SalAnalysis[[#This Row],[Expected Annual Non-Exempt Regular Pay]]</f>
        <v/>
      </c>
      <c r="G22" s="15"/>
      <c r="H22"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22" s="35" t="str">
        <f>IF(Decisions[[#This Row],[Employee]]="","",IFERROR(Decisions[[#This Row],[Chosen Cost]]-SalAnalysis[[#This Row],[Annual Salary]],""))</f>
        <v/>
      </c>
    </row>
    <row r="23" spans="1:9" x14ac:dyDescent="0.25">
      <c r="A23" t="str">
        <f>IF(EESalData[[#This Row],[Employee]]="","",EESalData[[#This Row],[Employee]])</f>
        <v/>
      </c>
      <c r="B23" s="33" t="str">
        <f>IF(EESalData[[#This Row],[Employee]]="","",SalAnalysis[[#This Row],[Annual Salary]])</f>
        <v/>
      </c>
      <c r="C23" s="33" t="str">
        <f>SalAnalysis[[#This Row],[Minimum Exempt Salary]]</f>
        <v/>
      </c>
      <c r="D23" s="34" t="str">
        <f>SalAnalysis[[#This Row],[Regular Hr Rate]]</f>
        <v/>
      </c>
      <c r="E23" s="33" t="str">
        <f>SalAnalysis[[#This Row],[Expected Annual Non-Exempt
Total Pay]]</f>
        <v/>
      </c>
      <c r="F23" s="33" t="str">
        <f>SalAnalysis[[#This Row],[Expected Annual Non-Exempt Regular Pay]]</f>
        <v/>
      </c>
      <c r="G23" s="15"/>
      <c r="H23"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23" s="35" t="str">
        <f>IF(Decisions[[#This Row],[Employee]]="","",IFERROR(Decisions[[#This Row],[Chosen Cost]]-SalAnalysis[[#This Row],[Annual Salary]],""))</f>
        <v/>
      </c>
    </row>
    <row r="24" spans="1:9" x14ac:dyDescent="0.25">
      <c r="A24" t="str">
        <f>IF(EESalData[[#This Row],[Employee]]="","",EESalData[[#This Row],[Employee]])</f>
        <v/>
      </c>
      <c r="B24" s="33" t="str">
        <f>IF(EESalData[[#This Row],[Employee]]="","",SalAnalysis[[#This Row],[Annual Salary]])</f>
        <v/>
      </c>
      <c r="C24" s="33" t="str">
        <f>SalAnalysis[[#This Row],[Minimum Exempt Salary]]</f>
        <v/>
      </c>
      <c r="D24" s="34" t="str">
        <f>SalAnalysis[[#This Row],[Regular Hr Rate]]</f>
        <v/>
      </c>
      <c r="E24" s="33" t="str">
        <f>SalAnalysis[[#This Row],[Expected Annual Non-Exempt
Total Pay]]</f>
        <v/>
      </c>
      <c r="F24" s="33" t="str">
        <f>SalAnalysis[[#This Row],[Expected Annual Non-Exempt Regular Pay]]</f>
        <v/>
      </c>
      <c r="G24" s="15"/>
      <c r="H24"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24" s="35" t="str">
        <f>IF(Decisions[[#This Row],[Employee]]="","",IFERROR(Decisions[[#This Row],[Chosen Cost]]-SalAnalysis[[#This Row],[Annual Salary]],""))</f>
        <v/>
      </c>
    </row>
    <row r="25" spans="1:9" x14ac:dyDescent="0.25">
      <c r="A25" t="str">
        <f>IF(EESalData[[#This Row],[Employee]]="","",EESalData[[#This Row],[Employee]])</f>
        <v/>
      </c>
      <c r="B25" s="33" t="str">
        <f>IF(EESalData[[#This Row],[Employee]]="","",SalAnalysis[[#This Row],[Annual Salary]])</f>
        <v/>
      </c>
      <c r="C25" s="33" t="str">
        <f>SalAnalysis[[#This Row],[Minimum Exempt Salary]]</f>
        <v/>
      </c>
      <c r="D25" s="34" t="str">
        <f>SalAnalysis[[#This Row],[Regular Hr Rate]]</f>
        <v/>
      </c>
      <c r="E25" s="33" t="str">
        <f>SalAnalysis[[#This Row],[Expected Annual Non-Exempt
Total Pay]]</f>
        <v/>
      </c>
      <c r="F25" s="33" t="str">
        <f>SalAnalysis[[#This Row],[Expected Annual Non-Exempt Regular Pay]]</f>
        <v/>
      </c>
      <c r="G25" s="15"/>
      <c r="H25"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25" s="35" t="str">
        <f>IF(Decisions[[#This Row],[Employee]]="","",IFERROR(Decisions[[#This Row],[Chosen Cost]]-SalAnalysis[[#This Row],[Annual Salary]],""))</f>
        <v/>
      </c>
    </row>
    <row r="26" spans="1:9" x14ac:dyDescent="0.25">
      <c r="A26" t="str">
        <f>IF(EESalData[[#This Row],[Employee]]="","",EESalData[[#This Row],[Employee]])</f>
        <v/>
      </c>
      <c r="B26" s="33" t="str">
        <f>IF(EESalData[[#This Row],[Employee]]="","",SalAnalysis[[#This Row],[Annual Salary]])</f>
        <v/>
      </c>
      <c r="C26" s="33" t="str">
        <f>SalAnalysis[[#This Row],[Minimum Exempt Salary]]</f>
        <v/>
      </c>
      <c r="D26" s="34" t="str">
        <f>SalAnalysis[[#This Row],[Regular Hr Rate]]</f>
        <v/>
      </c>
      <c r="E26" s="33" t="str">
        <f>SalAnalysis[[#This Row],[Expected Annual Non-Exempt
Total Pay]]</f>
        <v/>
      </c>
      <c r="F26" s="33" t="str">
        <f>SalAnalysis[[#This Row],[Expected Annual Non-Exempt Regular Pay]]</f>
        <v/>
      </c>
      <c r="G26" s="15"/>
      <c r="H26"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26" s="35" t="str">
        <f>IF(Decisions[[#This Row],[Employee]]="","",IFERROR(Decisions[[#This Row],[Chosen Cost]]-SalAnalysis[[#This Row],[Annual Salary]],""))</f>
        <v/>
      </c>
    </row>
    <row r="27" spans="1:9" x14ac:dyDescent="0.25">
      <c r="A27" t="str">
        <f>IF(EESalData[[#This Row],[Employee]]="","",EESalData[[#This Row],[Employee]])</f>
        <v/>
      </c>
      <c r="B27" s="33" t="str">
        <f>IF(EESalData[[#This Row],[Employee]]="","",SalAnalysis[[#This Row],[Annual Salary]])</f>
        <v/>
      </c>
      <c r="C27" s="33" t="str">
        <f>SalAnalysis[[#This Row],[Minimum Exempt Salary]]</f>
        <v/>
      </c>
      <c r="D27" s="34" t="str">
        <f>SalAnalysis[[#This Row],[Regular Hr Rate]]</f>
        <v/>
      </c>
      <c r="E27" s="33" t="str">
        <f>SalAnalysis[[#This Row],[Expected Annual Non-Exempt
Total Pay]]</f>
        <v/>
      </c>
      <c r="F27" s="33" t="str">
        <f>SalAnalysis[[#This Row],[Expected Annual Non-Exempt Regular Pay]]</f>
        <v/>
      </c>
      <c r="G27" s="15"/>
      <c r="H27"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27" s="35" t="str">
        <f>IF(Decisions[[#This Row],[Employee]]="","",IFERROR(Decisions[[#This Row],[Chosen Cost]]-SalAnalysis[[#This Row],[Annual Salary]],""))</f>
        <v/>
      </c>
    </row>
    <row r="28" spans="1:9" x14ac:dyDescent="0.25">
      <c r="A28" t="str">
        <f>IF(EESalData[[#This Row],[Employee]]="","",EESalData[[#This Row],[Employee]])</f>
        <v/>
      </c>
      <c r="B28" s="33" t="str">
        <f>IF(EESalData[[#This Row],[Employee]]="","",SalAnalysis[[#This Row],[Annual Salary]])</f>
        <v/>
      </c>
      <c r="C28" s="33" t="str">
        <f>SalAnalysis[[#This Row],[Minimum Exempt Salary]]</f>
        <v/>
      </c>
      <c r="D28" s="34" t="str">
        <f>SalAnalysis[[#This Row],[Regular Hr Rate]]</f>
        <v/>
      </c>
      <c r="E28" s="33" t="str">
        <f>SalAnalysis[[#This Row],[Expected Annual Non-Exempt
Total Pay]]</f>
        <v/>
      </c>
      <c r="F28" s="33" t="str">
        <f>SalAnalysis[[#This Row],[Expected Annual Non-Exempt Regular Pay]]</f>
        <v/>
      </c>
      <c r="G28" s="15"/>
      <c r="H28"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28" s="35" t="str">
        <f>IF(Decisions[[#This Row],[Employee]]="","",IFERROR(Decisions[[#This Row],[Chosen Cost]]-SalAnalysis[[#This Row],[Annual Salary]],""))</f>
        <v/>
      </c>
    </row>
    <row r="29" spans="1:9" x14ac:dyDescent="0.25">
      <c r="A29" t="str">
        <f>IF(EESalData[[#This Row],[Employee]]="","",EESalData[[#This Row],[Employee]])</f>
        <v/>
      </c>
      <c r="B29" s="33" t="str">
        <f>IF(EESalData[[#This Row],[Employee]]="","",SalAnalysis[[#This Row],[Annual Salary]])</f>
        <v/>
      </c>
      <c r="C29" s="33" t="str">
        <f>SalAnalysis[[#This Row],[Minimum Exempt Salary]]</f>
        <v/>
      </c>
      <c r="D29" s="34" t="str">
        <f>SalAnalysis[[#This Row],[Regular Hr Rate]]</f>
        <v/>
      </c>
      <c r="E29" s="33" t="str">
        <f>SalAnalysis[[#This Row],[Expected Annual Non-Exempt
Total Pay]]</f>
        <v/>
      </c>
      <c r="F29" s="33" t="str">
        <f>SalAnalysis[[#This Row],[Expected Annual Non-Exempt Regular Pay]]</f>
        <v/>
      </c>
      <c r="G29" s="15"/>
      <c r="H29"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29" s="35" t="str">
        <f>IF(Decisions[[#This Row],[Employee]]="","",IFERROR(Decisions[[#This Row],[Chosen Cost]]-SalAnalysis[[#This Row],[Annual Salary]],""))</f>
        <v/>
      </c>
    </row>
    <row r="30" spans="1:9" x14ac:dyDescent="0.25">
      <c r="A30" t="str">
        <f>IF(EESalData[[#This Row],[Employee]]="","",EESalData[[#This Row],[Employee]])</f>
        <v/>
      </c>
      <c r="B30" s="33" t="str">
        <f>IF(EESalData[[#This Row],[Employee]]="","",SalAnalysis[[#This Row],[Annual Salary]])</f>
        <v/>
      </c>
      <c r="C30" s="33" t="str">
        <f>SalAnalysis[[#This Row],[Minimum Exempt Salary]]</f>
        <v/>
      </c>
      <c r="D30" s="34" t="str">
        <f>SalAnalysis[[#This Row],[Regular Hr Rate]]</f>
        <v/>
      </c>
      <c r="E30" s="33" t="str">
        <f>SalAnalysis[[#This Row],[Expected Annual Non-Exempt
Total Pay]]</f>
        <v/>
      </c>
      <c r="F30" s="33" t="str">
        <f>SalAnalysis[[#This Row],[Expected Annual Non-Exempt Regular Pay]]</f>
        <v/>
      </c>
      <c r="G30" s="15"/>
      <c r="H30"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30" s="35" t="str">
        <f>IF(Decisions[[#This Row],[Employee]]="","",IFERROR(Decisions[[#This Row],[Chosen Cost]]-SalAnalysis[[#This Row],[Annual Salary]],""))</f>
        <v/>
      </c>
    </row>
    <row r="31" spans="1:9" x14ac:dyDescent="0.25">
      <c r="A31" t="str">
        <f>IF(EESalData[[#This Row],[Employee]]="","",EESalData[[#This Row],[Employee]])</f>
        <v/>
      </c>
      <c r="B31" s="33" t="str">
        <f>IF(EESalData[[#This Row],[Employee]]="","",SalAnalysis[[#This Row],[Annual Salary]])</f>
        <v/>
      </c>
      <c r="C31" s="33" t="str">
        <f>SalAnalysis[[#This Row],[Minimum Exempt Salary]]</f>
        <v/>
      </c>
      <c r="D31" s="34" t="str">
        <f>SalAnalysis[[#This Row],[Regular Hr Rate]]</f>
        <v/>
      </c>
      <c r="E31" s="33" t="str">
        <f>SalAnalysis[[#This Row],[Expected Annual Non-Exempt
Total Pay]]</f>
        <v/>
      </c>
      <c r="F31" s="33" t="str">
        <f>SalAnalysis[[#This Row],[Expected Annual Non-Exempt Regular Pay]]</f>
        <v/>
      </c>
      <c r="G31" s="15"/>
      <c r="H31"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31" s="35" t="str">
        <f>IF(Decisions[[#This Row],[Employee]]="","",IFERROR(Decisions[[#This Row],[Chosen Cost]]-SalAnalysis[[#This Row],[Annual Salary]],""))</f>
        <v/>
      </c>
    </row>
    <row r="32" spans="1:9" x14ac:dyDescent="0.25">
      <c r="A32" t="str">
        <f>IF(EESalData[[#This Row],[Employee]]="","",EESalData[[#This Row],[Employee]])</f>
        <v/>
      </c>
      <c r="B32" s="33" t="str">
        <f>IF(EESalData[[#This Row],[Employee]]="","",SalAnalysis[[#This Row],[Annual Salary]])</f>
        <v/>
      </c>
      <c r="C32" s="33" t="str">
        <f>SalAnalysis[[#This Row],[Minimum Exempt Salary]]</f>
        <v/>
      </c>
      <c r="D32" s="34" t="str">
        <f>SalAnalysis[[#This Row],[Regular Hr Rate]]</f>
        <v/>
      </c>
      <c r="E32" s="33" t="str">
        <f>SalAnalysis[[#This Row],[Expected Annual Non-Exempt
Total Pay]]</f>
        <v/>
      </c>
      <c r="F32" s="33" t="str">
        <f>SalAnalysis[[#This Row],[Expected Annual Non-Exempt Regular Pay]]</f>
        <v/>
      </c>
      <c r="G32" s="15"/>
      <c r="H32"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32" s="35" t="str">
        <f>IF(Decisions[[#This Row],[Employee]]="","",IFERROR(Decisions[[#This Row],[Chosen Cost]]-SalAnalysis[[#This Row],[Annual Salary]],""))</f>
        <v/>
      </c>
    </row>
    <row r="33" spans="1:9" x14ac:dyDescent="0.25">
      <c r="A33" t="str">
        <f>IF(EESalData[[#This Row],[Employee]]="","",EESalData[[#This Row],[Employee]])</f>
        <v/>
      </c>
      <c r="B33" s="33" t="str">
        <f>IF(EESalData[[#This Row],[Employee]]="","",SalAnalysis[[#This Row],[Annual Salary]])</f>
        <v/>
      </c>
      <c r="C33" s="33" t="str">
        <f>SalAnalysis[[#This Row],[Minimum Exempt Salary]]</f>
        <v/>
      </c>
      <c r="D33" s="34" t="str">
        <f>SalAnalysis[[#This Row],[Regular Hr Rate]]</f>
        <v/>
      </c>
      <c r="E33" s="33" t="str">
        <f>SalAnalysis[[#This Row],[Expected Annual Non-Exempt
Total Pay]]</f>
        <v/>
      </c>
      <c r="F33" s="33" t="str">
        <f>SalAnalysis[[#This Row],[Expected Annual Non-Exempt Regular Pay]]</f>
        <v/>
      </c>
      <c r="G33" s="15"/>
      <c r="H33"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33" s="35" t="str">
        <f>IF(Decisions[[#This Row],[Employee]]="","",IFERROR(Decisions[[#This Row],[Chosen Cost]]-SalAnalysis[[#This Row],[Annual Salary]],""))</f>
        <v/>
      </c>
    </row>
    <row r="34" spans="1:9" x14ac:dyDescent="0.25">
      <c r="A34" t="str">
        <f>IF(EESalData[[#This Row],[Employee]]="","",EESalData[[#This Row],[Employee]])</f>
        <v/>
      </c>
      <c r="B34" s="33" t="str">
        <f>IF(EESalData[[#This Row],[Employee]]="","",SalAnalysis[[#This Row],[Annual Salary]])</f>
        <v/>
      </c>
      <c r="C34" s="33" t="str">
        <f>SalAnalysis[[#This Row],[Minimum Exempt Salary]]</f>
        <v/>
      </c>
      <c r="D34" s="34" t="str">
        <f>SalAnalysis[[#This Row],[Regular Hr Rate]]</f>
        <v/>
      </c>
      <c r="E34" s="33" t="str">
        <f>SalAnalysis[[#This Row],[Expected Annual Non-Exempt
Total Pay]]</f>
        <v/>
      </c>
      <c r="F34" s="33" t="str">
        <f>SalAnalysis[[#This Row],[Expected Annual Non-Exempt Regular Pay]]</f>
        <v/>
      </c>
      <c r="G34" s="15"/>
      <c r="H34"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34" s="35" t="str">
        <f>IF(Decisions[[#This Row],[Employee]]="","",IFERROR(Decisions[[#This Row],[Chosen Cost]]-SalAnalysis[[#This Row],[Annual Salary]],""))</f>
        <v/>
      </c>
    </row>
    <row r="35" spans="1:9" x14ac:dyDescent="0.25">
      <c r="A35" t="str">
        <f>IF(EESalData[[#This Row],[Employee]]="","",EESalData[[#This Row],[Employee]])</f>
        <v/>
      </c>
      <c r="B35" s="33" t="str">
        <f>IF(EESalData[[#This Row],[Employee]]="","",SalAnalysis[[#This Row],[Annual Salary]])</f>
        <v/>
      </c>
      <c r="C35" s="33" t="str">
        <f>SalAnalysis[[#This Row],[Minimum Exempt Salary]]</f>
        <v/>
      </c>
      <c r="D35" s="34" t="str">
        <f>SalAnalysis[[#This Row],[Regular Hr Rate]]</f>
        <v/>
      </c>
      <c r="E35" s="33" t="str">
        <f>SalAnalysis[[#This Row],[Expected Annual Non-Exempt
Total Pay]]</f>
        <v/>
      </c>
      <c r="F35" s="33" t="str">
        <f>SalAnalysis[[#This Row],[Expected Annual Non-Exempt Regular Pay]]</f>
        <v/>
      </c>
      <c r="G35" s="15"/>
      <c r="H35"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35" s="35" t="str">
        <f>IF(Decisions[[#This Row],[Employee]]="","",IFERROR(Decisions[[#This Row],[Chosen Cost]]-SalAnalysis[[#This Row],[Annual Salary]],""))</f>
        <v/>
      </c>
    </row>
    <row r="36" spans="1:9" x14ac:dyDescent="0.25">
      <c r="A36" t="str">
        <f>IF(EESalData[[#This Row],[Employee]]="","",EESalData[[#This Row],[Employee]])</f>
        <v/>
      </c>
      <c r="B36" s="33" t="str">
        <f>IF(EESalData[[#This Row],[Employee]]="","",SalAnalysis[[#This Row],[Annual Salary]])</f>
        <v/>
      </c>
      <c r="C36" s="33" t="str">
        <f>SalAnalysis[[#This Row],[Minimum Exempt Salary]]</f>
        <v/>
      </c>
      <c r="D36" s="34" t="str">
        <f>SalAnalysis[[#This Row],[Regular Hr Rate]]</f>
        <v/>
      </c>
      <c r="E36" s="33" t="str">
        <f>SalAnalysis[[#This Row],[Expected Annual Non-Exempt
Total Pay]]</f>
        <v/>
      </c>
      <c r="F36" s="33" t="str">
        <f>SalAnalysis[[#This Row],[Expected Annual Non-Exempt Regular Pay]]</f>
        <v/>
      </c>
      <c r="G36" s="15"/>
      <c r="H36"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36" s="35" t="str">
        <f>IF(Decisions[[#This Row],[Employee]]="","",IFERROR(Decisions[[#This Row],[Chosen Cost]]-SalAnalysis[[#This Row],[Annual Salary]],""))</f>
        <v/>
      </c>
    </row>
    <row r="37" spans="1:9" x14ac:dyDescent="0.25">
      <c r="A37" t="str">
        <f>IF(EESalData[[#This Row],[Employee]]="","",EESalData[[#This Row],[Employee]])</f>
        <v/>
      </c>
      <c r="B37" s="33" t="str">
        <f>IF(EESalData[[#This Row],[Employee]]="","",SalAnalysis[[#This Row],[Annual Salary]])</f>
        <v/>
      </c>
      <c r="C37" s="33" t="str">
        <f>SalAnalysis[[#This Row],[Minimum Exempt Salary]]</f>
        <v/>
      </c>
      <c r="D37" s="34" t="str">
        <f>SalAnalysis[[#This Row],[Regular Hr Rate]]</f>
        <v/>
      </c>
      <c r="E37" s="33" t="str">
        <f>SalAnalysis[[#This Row],[Expected Annual Non-Exempt
Total Pay]]</f>
        <v/>
      </c>
      <c r="F37" s="33" t="str">
        <f>SalAnalysis[[#This Row],[Expected Annual Non-Exempt Regular Pay]]</f>
        <v/>
      </c>
      <c r="G37" s="15"/>
      <c r="H37"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37" s="35" t="str">
        <f>IF(Decisions[[#This Row],[Employee]]="","",IFERROR(Decisions[[#This Row],[Chosen Cost]]-SalAnalysis[[#This Row],[Annual Salary]],""))</f>
        <v/>
      </c>
    </row>
    <row r="38" spans="1:9" x14ac:dyDescent="0.25">
      <c r="A38" t="str">
        <f>IF(EESalData[[#This Row],[Employee]]="","",EESalData[[#This Row],[Employee]])</f>
        <v/>
      </c>
      <c r="B38" s="33" t="str">
        <f>IF(EESalData[[#This Row],[Employee]]="","",SalAnalysis[[#This Row],[Annual Salary]])</f>
        <v/>
      </c>
      <c r="C38" s="33" t="str">
        <f>SalAnalysis[[#This Row],[Minimum Exempt Salary]]</f>
        <v/>
      </c>
      <c r="D38" s="34" t="str">
        <f>SalAnalysis[[#This Row],[Regular Hr Rate]]</f>
        <v/>
      </c>
      <c r="E38" s="33" t="str">
        <f>SalAnalysis[[#This Row],[Expected Annual Non-Exempt
Total Pay]]</f>
        <v/>
      </c>
      <c r="F38" s="33" t="str">
        <f>SalAnalysis[[#This Row],[Expected Annual Non-Exempt Regular Pay]]</f>
        <v/>
      </c>
      <c r="G38" s="15"/>
      <c r="H38"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38" s="35" t="str">
        <f>IF(Decisions[[#This Row],[Employee]]="","",IFERROR(Decisions[[#This Row],[Chosen Cost]]-SalAnalysis[[#This Row],[Annual Salary]],""))</f>
        <v/>
      </c>
    </row>
    <row r="39" spans="1:9" x14ac:dyDescent="0.25">
      <c r="A39" t="str">
        <f>IF(EESalData[[#This Row],[Employee]]="","",EESalData[[#This Row],[Employee]])</f>
        <v/>
      </c>
      <c r="B39" s="33" t="str">
        <f>IF(EESalData[[#This Row],[Employee]]="","",SalAnalysis[[#This Row],[Annual Salary]])</f>
        <v/>
      </c>
      <c r="C39" s="33" t="str">
        <f>SalAnalysis[[#This Row],[Minimum Exempt Salary]]</f>
        <v/>
      </c>
      <c r="D39" s="34" t="str">
        <f>SalAnalysis[[#This Row],[Regular Hr Rate]]</f>
        <v/>
      </c>
      <c r="E39" s="33" t="str">
        <f>SalAnalysis[[#This Row],[Expected Annual Non-Exempt
Total Pay]]</f>
        <v/>
      </c>
      <c r="F39" s="33" t="str">
        <f>SalAnalysis[[#This Row],[Expected Annual Non-Exempt Regular Pay]]</f>
        <v/>
      </c>
      <c r="G39" s="15"/>
      <c r="H39"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39" s="35" t="str">
        <f>IF(Decisions[[#This Row],[Employee]]="","",IFERROR(Decisions[[#This Row],[Chosen Cost]]-SalAnalysis[[#This Row],[Annual Salary]],""))</f>
        <v/>
      </c>
    </row>
    <row r="40" spans="1:9" x14ac:dyDescent="0.25">
      <c r="A40" t="str">
        <f>IF(EESalData[[#This Row],[Employee]]="","",EESalData[[#This Row],[Employee]])</f>
        <v/>
      </c>
      <c r="B40" s="33" t="str">
        <f>IF(EESalData[[#This Row],[Employee]]="","",SalAnalysis[[#This Row],[Annual Salary]])</f>
        <v/>
      </c>
      <c r="C40" s="33" t="str">
        <f>SalAnalysis[[#This Row],[Minimum Exempt Salary]]</f>
        <v/>
      </c>
      <c r="D40" s="34" t="str">
        <f>SalAnalysis[[#This Row],[Regular Hr Rate]]</f>
        <v/>
      </c>
      <c r="E40" s="33" t="str">
        <f>SalAnalysis[[#This Row],[Expected Annual Non-Exempt
Total Pay]]</f>
        <v/>
      </c>
      <c r="F40" s="33" t="str">
        <f>SalAnalysis[[#This Row],[Expected Annual Non-Exempt Regular Pay]]</f>
        <v/>
      </c>
      <c r="G40" s="15"/>
      <c r="H40"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40" s="35" t="str">
        <f>IF(Decisions[[#This Row],[Employee]]="","",IFERROR(Decisions[[#This Row],[Chosen Cost]]-SalAnalysis[[#This Row],[Annual Salary]],""))</f>
        <v/>
      </c>
    </row>
    <row r="41" spans="1:9" x14ac:dyDescent="0.25">
      <c r="A41" t="str">
        <f>IF(EESalData[[#This Row],[Employee]]="","",EESalData[[#This Row],[Employee]])</f>
        <v/>
      </c>
      <c r="B41" s="33" t="str">
        <f>IF(EESalData[[#This Row],[Employee]]="","",SalAnalysis[[#This Row],[Annual Salary]])</f>
        <v/>
      </c>
      <c r="C41" s="33" t="str">
        <f>SalAnalysis[[#This Row],[Minimum Exempt Salary]]</f>
        <v/>
      </c>
      <c r="D41" s="34" t="str">
        <f>SalAnalysis[[#This Row],[Regular Hr Rate]]</f>
        <v/>
      </c>
      <c r="E41" s="33" t="str">
        <f>SalAnalysis[[#This Row],[Expected Annual Non-Exempt
Total Pay]]</f>
        <v/>
      </c>
      <c r="F41" s="33" t="str">
        <f>SalAnalysis[[#This Row],[Expected Annual Non-Exempt Regular Pay]]</f>
        <v/>
      </c>
      <c r="G41" s="15"/>
      <c r="H41"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41" s="35" t="str">
        <f>IF(Decisions[[#This Row],[Employee]]="","",IFERROR(Decisions[[#This Row],[Chosen Cost]]-SalAnalysis[[#This Row],[Annual Salary]],""))</f>
        <v/>
      </c>
    </row>
    <row r="42" spans="1:9" x14ac:dyDescent="0.25">
      <c r="A42" t="str">
        <f>IF(EESalData[[#This Row],[Employee]]="","",EESalData[[#This Row],[Employee]])</f>
        <v/>
      </c>
      <c r="B42" s="33" t="str">
        <f>IF(EESalData[[#This Row],[Employee]]="","",SalAnalysis[[#This Row],[Annual Salary]])</f>
        <v/>
      </c>
      <c r="C42" s="33" t="str">
        <f>SalAnalysis[[#This Row],[Minimum Exempt Salary]]</f>
        <v/>
      </c>
      <c r="D42" s="34" t="str">
        <f>SalAnalysis[[#This Row],[Regular Hr Rate]]</f>
        <v/>
      </c>
      <c r="E42" s="33" t="str">
        <f>SalAnalysis[[#This Row],[Expected Annual Non-Exempt
Total Pay]]</f>
        <v/>
      </c>
      <c r="F42" s="33" t="str">
        <f>SalAnalysis[[#This Row],[Expected Annual Non-Exempt Regular Pay]]</f>
        <v/>
      </c>
      <c r="G42" s="15"/>
      <c r="H42"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42" s="35" t="str">
        <f>IF(Decisions[[#This Row],[Employee]]="","",IFERROR(Decisions[[#This Row],[Chosen Cost]]-SalAnalysis[[#This Row],[Annual Salary]],""))</f>
        <v/>
      </c>
    </row>
    <row r="43" spans="1:9" x14ac:dyDescent="0.25">
      <c r="A43" t="str">
        <f>IF(EESalData[[#This Row],[Employee]]="","",EESalData[[#This Row],[Employee]])</f>
        <v/>
      </c>
      <c r="B43" s="33" t="str">
        <f>IF(EESalData[[#This Row],[Employee]]="","",SalAnalysis[[#This Row],[Annual Salary]])</f>
        <v/>
      </c>
      <c r="C43" s="33" t="str">
        <f>SalAnalysis[[#This Row],[Minimum Exempt Salary]]</f>
        <v/>
      </c>
      <c r="D43" s="34" t="str">
        <f>SalAnalysis[[#This Row],[Regular Hr Rate]]</f>
        <v/>
      </c>
      <c r="E43" s="33" t="str">
        <f>SalAnalysis[[#This Row],[Expected Annual Non-Exempt
Total Pay]]</f>
        <v/>
      </c>
      <c r="F43" s="33" t="str">
        <f>SalAnalysis[[#This Row],[Expected Annual Non-Exempt Regular Pay]]</f>
        <v/>
      </c>
      <c r="G43" s="15"/>
      <c r="H43"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43" s="35" t="str">
        <f>IF(Decisions[[#This Row],[Employee]]="","",IFERROR(Decisions[[#This Row],[Chosen Cost]]-SalAnalysis[[#This Row],[Annual Salary]],""))</f>
        <v/>
      </c>
    </row>
    <row r="44" spans="1:9" x14ac:dyDescent="0.25">
      <c r="A44" t="str">
        <f>IF(EESalData[[#This Row],[Employee]]="","",EESalData[[#This Row],[Employee]])</f>
        <v/>
      </c>
      <c r="B44" s="33" t="str">
        <f>IF(EESalData[[#This Row],[Employee]]="","",SalAnalysis[[#This Row],[Annual Salary]])</f>
        <v/>
      </c>
      <c r="C44" s="33" t="str">
        <f>SalAnalysis[[#This Row],[Minimum Exempt Salary]]</f>
        <v/>
      </c>
      <c r="D44" s="34" t="str">
        <f>SalAnalysis[[#This Row],[Regular Hr Rate]]</f>
        <v/>
      </c>
      <c r="E44" s="33" t="str">
        <f>SalAnalysis[[#This Row],[Expected Annual Non-Exempt
Total Pay]]</f>
        <v/>
      </c>
      <c r="F44" s="33" t="str">
        <f>SalAnalysis[[#This Row],[Expected Annual Non-Exempt Regular Pay]]</f>
        <v/>
      </c>
      <c r="G44" s="15"/>
      <c r="H44"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44" s="35" t="str">
        <f>IF(Decisions[[#This Row],[Employee]]="","",IFERROR(Decisions[[#This Row],[Chosen Cost]]-SalAnalysis[[#This Row],[Annual Salary]],""))</f>
        <v/>
      </c>
    </row>
    <row r="45" spans="1:9" x14ac:dyDescent="0.25">
      <c r="A45" t="str">
        <f>IF(EESalData[[#This Row],[Employee]]="","",EESalData[[#This Row],[Employee]])</f>
        <v/>
      </c>
      <c r="B45" s="33" t="str">
        <f>IF(EESalData[[#This Row],[Employee]]="","",SalAnalysis[[#This Row],[Annual Salary]])</f>
        <v/>
      </c>
      <c r="C45" s="33" t="str">
        <f>SalAnalysis[[#This Row],[Minimum Exempt Salary]]</f>
        <v/>
      </c>
      <c r="D45" s="34" t="str">
        <f>SalAnalysis[[#This Row],[Regular Hr Rate]]</f>
        <v/>
      </c>
      <c r="E45" s="33" t="str">
        <f>SalAnalysis[[#This Row],[Expected Annual Non-Exempt
Total Pay]]</f>
        <v/>
      </c>
      <c r="F45" s="33" t="str">
        <f>SalAnalysis[[#This Row],[Expected Annual Non-Exempt Regular Pay]]</f>
        <v/>
      </c>
      <c r="G45" s="15"/>
      <c r="H45"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45" s="35" t="str">
        <f>IF(Decisions[[#This Row],[Employee]]="","",IFERROR(Decisions[[#This Row],[Chosen Cost]]-SalAnalysis[[#This Row],[Annual Salary]],""))</f>
        <v/>
      </c>
    </row>
    <row r="46" spans="1:9" x14ac:dyDescent="0.25">
      <c r="A46" t="str">
        <f>IF(EESalData[[#This Row],[Employee]]="","",EESalData[[#This Row],[Employee]])</f>
        <v/>
      </c>
      <c r="B46" s="33" t="str">
        <f>IF(EESalData[[#This Row],[Employee]]="","",SalAnalysis[[#This Row],[Annual Salary]])</f>
        <v/>
      </c>
      <c r="C46" s="33" t="str">
        <f>SalAnalysis[[#This Row],[Minimum Exempt Salary]]</f>
        <v/>
      </c>
      <c r="D46" s="34" t="str">
        <f>SalAnalysis[[#This Row],[Regular Hr Rate]]</f>
        <v/>
      </c>
      <c r="E46" s="33" t="str">
        <f>SalAnalysis[[#This Row],[Expected Annual Non-Exempt
Total Pay]]</f>
        <v/>
      </c>
      <c r="F46" s="33" t="str">
        <f>SalAnalysis[[#This Row],[Expected Annual Non-Exempt Regular Pay]]</f>
        <v/>
      </c>
      <c r="G46" s="15"/>
      <c r="H46"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46" s="35" t="str">
        <f>IF(Decisions[[#This Row],[Employee]]="","",IFERROR(Decisions[[#This Row],[Chosen Cost]]-SalAnalysis[[#This Row],[Annual Salary]],""))</f>
        <v/>
      </c>
    </row>
    <row r="47" spans="1:9" x14ac:dyDescent="0.25">
      <c r="A47" t="str">
        <f>IF(EESalData[[#This Row],[Employee]]="","",EESalData[[#This Row],[Employee]])</f>
        <v/>
      </c>
      <c r="B47" s="33" t="str">
        <f>IF(EESalData[[#This Row],[Employee]]="","",SalAnalysis[[#This Row],[Annual Salary]])</f>
        <v/>
      </c>
      <c r="C47" s="33" t="str">
        <f>SalAnalysis[[#This Row],[Minimum Exempt Salary]]</f>
        <v/>
      </c>
      <c r="D47" s="34" t="str">
        <f>SalAnalysis[[#This Row],[Regular Hr Rate]]</f>
        <v/>
      </c>
      <c r="E47" s="33" t="str">
        <f>SalAnalysis[[#This Row],[Expected Annual Non-Exempt
Total Pay]]</f>
        <v/>
      </c>
      <c r="F47" s="33" t="str">
        <f>SalAnalysis[[#This Row],[Expected Annual Non-Exempt Regular Pay]]</f>
        <v/>
      </c>
      <c r="G47" s="15"/>
      <c r="H47"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47" s="35" t="str">
        <f>IF(Decisions[[#This Row],[Employee]]="","",IFERROR(Decisions[[#This Row],[Chosen Cost]]-SalAnalysis[[#This Row],[Annual Salary]],""))</f>
        <v/>
      </c>
    </row>
    <row r="48" spans="1:9" x14ac:dyDescent="0.25">
      <c r="A48" t="str">
        <f>IF(EESalData[[#This Row],[Employee]]="","",EESalData[[#This Row],[Employee]])</f>
        <v/>
      </c>
      <c r="B48" s="33" t="str">
        <f>IF(EESalData[[#This Row],[Employee]]="","",SalAnalysis[[#This Row],[Annual Salary]])</f>
        <v/>
      </c>
      <c r="C48" s="33" t="str">
        <f>SalAnalysis[[#This Row],[Minimum Exempt Salary]]</f>
        <v/>
      </c>
      <c r="D48" s="34" t="str">
        <f>SalAnalysis[[#This Row],[Regular Hr Rate]]</f>
        <v/>
      </c>
      <c r="E48" s="33" t="str">
        <f>SalAnalysis[[#This Row],[Expected Annual Non-Exempt
Total Pay]]</f>
        <v/>
      </c>
      <c r="F48" s="33" t="str">
        <f>SalAnalysis[[#This Row],[Expected Annual Non-Exempt Regular Pay]]</f>
        <v/>
      </c>
      <c r="G48" s="15"/>
      <c r="H48"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48" s="35" t="str">
        <f>IF(Decisions[[#This Row],[Employee]]="","",IFERROR(Decisions[[#This Row],[Chosen Cost]]-SalAnalysis[[#This Row],[Annual Salary]],""))</f>
        <v/>
      </c>
    </row>
    <row r="49" spans="1:9" x14ac:dyDescent="0.25">
      <c r="A49" t="str">
        <f>IF(EESalData[[#This Row],[Employee]]="","",EESalData[[#This Row],[Employee]])</f>
        <v/>
      </c>
      <c r="B49" s="33" t="str">
        <f>IF(EESalData[[#This Row],[Employee]]="","",SalAnalysis[[#This Row],[Annual Salary]])</f>
        <v/>
      </c>
      <c r="C49" s="33" t="str">
        <f>SalAnalysis[[#This Row],[Minimum Exempt Salary]]</f>
        <v/>
      </c>
      <c r="D49" s="34" t="str">
        <f>SalAnalysis[[#This Row],[Regular Hr Rate]]</f>
        <v/>
      </c>
      <c r="E49" s="33" t="str">
        <f>SalAnalysis[[#This Row],[Expected Annual Non-Exempt
Total Pay]]</f>
        <v/>
      </c>
      <c r="F49" s="33" t="str">
        <f>SalAnalysis[[#This Row],[Expected Annual Non-Exempt Regular Pay]]</f>
        <v/>
      </c>
      <c r="G49" s="15"/>
      <c r="H49"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49" s="35" t="str">
        <f>IF(Decisions[[#This Row],[Employee]]="","",IFERROR(Decisions[[#This Row],[Chosen Cost]]-SalAnalysis[[#This Row],[Annual Salary]],""))</f>
        <v/>
      </c>
    </row>
    <row r="50" spans="1:9" x14ac:dyDescent="0.25">
      <c r="A50" t="str">
        <f>IF(EESalData[[#This Row],[Employee]]="","",EESalData[[#This Row],[Employee]])</f>
        <v/>
      </c>
      <c r="B50" s="33" t="str">
        <f>IF(EESalData[[#This Row],[Employee]]="","",SalAnalysis[[#This Row],[Annual Salary]])</f>
        <v/>
      </c>
      <c r="C50" s="33" t="str">
        <f>SalAnalysis[[#This Row],[Minimum Exempt Salary]]</f>
        <v/>
      </c>
      <c r="D50" s="34" t="str">
        <f>SalAnalysis[[#This Row],[Regular Hr Rate]]</f>
        <v/>
      </c>
      <c r="E50" s="33" t="str">
        <f>SalAnalysis[[#This Row],[Expected Annual Non-Exempt
Total Pay]]</f>
        <v/>
      </c>
      <c r="F50" s="33" t="str">
        <f>SalAnalysis[[#This Row],[Expected Annual Non-Exempt Regular Pay]]</f>
        <v/>
      </c>
      <c r="G50" s="15"/>
      <c r="H50"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50" s="35" t="str">
        <f>IF(Decisions[[#This Row],[Employee]]="","",IFERROR(Decisions[[#This Row],[Chosen Cost]]-SalAnalysis[[#This Row],[Annual Salary]],""))</f>
        <v/>
      </c>
    </row>
    <row r="51" spans="1:9" x14ac:dyDescent="0.25">
      <c r="A51" t="str">
        <f>IF(EESalData[[#This Row],[Employee]]="","",EESalData[[#This Row],[Employee]])</f>
        <v/>
      </c>
      <c r="B51" s="33" t="str">
        <f>IF(EESalData[[#This Row],[Employee]]="","",SalAnalysis[[#This Row],[Annual Salary]])</f>
        <v/>
      </c>
      <c r="C51" s="33" t="str">
        <f>SalAnalysis[[#This Row],[Minimum Exempt Salary]]</f>
        <v/>
      </c>
      <c r="D51" s="34" t="str">
        <f>SalAnalysis[[#This Row],[Regular Hr Rate]]</f>
        <v/>
      </c>
      <c r="E51" s="33" t="str">
        <f>SalAnalysis[[#This Row],[Expected Annual Non-Exempt
Total Pay]]</f>
        <v/>
      </c>
      <c r="F51" s="33" t="str">
        <f>SalAnalysis[[#This Row],[Expected Annual Non-Exempt Regular Pay]]</f>
        <v/>
      </c>
      <c r="G51" s="15"/>
      <c r="H51"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51" s="35" t="str">
        <f>IF(Decisions[[#This Row],[Employee]]="","",IFERROR(Decisions[[#This Row],[Chosen Cost]]-SalAnalysis[[#This Row],[Annual Salary]],""))</f>
        <v/>
      </c>
    </row>
    <row r="52" spans="1:9" x14ac:dyDescent="0.25">
      <c r="A52" t="str">
        <f>IF(EESalData[[#This Row],[Employee]]="","",EESalData[[#This Row],[Employee]])</f>
        <v/>
      </c>
      <c r="B52" s="33" t="str">
        <f>IF(EESalData[[#This Row],[Employee]]="","",SalAnalysis[[#This Row],[Annual Salary]])</f>
        <v/>
      </c>
      <c r="C52" s="33" t="str">
        <f>SalAnalysis[[#This Row],[Minimum Exempt Salary]]</f>
        <v/>
      </c>
      <c r="D52" s="34" t="str">
        <f>SalAnalysis[[#This Row],[Regular Hr Rate]]</f>
        <v/>
      </c>
      <c r="E52" s="33" t="str">
        <f>SalAnalysis[[#This Row],[Expected Annual Non-Exempt
Total Pay]]</f>
        <v/>
      </c>
      <c r="F52" s="33" t="str">
        <f>SalAnalysis[[#This Row],[Expected Annual Non-Exempt Regular Pay]]</f>
        <v/>
      </c>
      <c r="G52" s="15"/>
      <c r="H52"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52" s="35" t="str">
        <f>IF(Decisions[[#This Row],[Employee]]="","",IFERROR(Decisions[[#This Row],[Chosen Cost]]-SalAnalysis[[#This Row],[Annual Salary]],""))</f>
        <v/>
      </c>
    </row>
    <row r="53" spans="1:9" x14ac:dyDescent="0.25">
      <c r="A53" t="str">
        <f>IF(EESalData[[#This Row],[Employee]]="","",EESalData[[#This Row],[Employee]])</f>
        <v/>
      </c>
      <c r="B53" s="33" t="str">
        <f>IF(EESalData[[#This Row],[Employee]]="","",SalAnalysis[[#This Row],[Annual Salary]])</f>
        <v/>
      </c>
      <c r="C53" s="33" t="str">
        <f>SalAnalysis[[#This Row],[Minimum Exempt Salary]]</f>
        <v/>
      </c>
      <c r="D53" s="34" t="str">
        <f>SalAnalysis[[#This Row],[Regular Hr Rate]]</f>
        <v/>
      </c>
      <c r="E53" s="33" t="str">
        <f>SalAnalysis[[#This Row],[Expected Annual Non-Exempt
Total Pay]]</f>
        <v/>
      </c>
      <c r="F53" s="33" t="str">
        <f>SalAnalysis[[#This Row],[Expected Annual Non-Exempt Regular Pay]]</f>
        <v/>
      </c>
      <c r="G53" s="15"/>
      <c r="H53"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53" s="35" t="str">
        <f>IF(Decisions[[#This Row],[Employee]]="","",IFERROR(Decisions[[#This Row],[Chosen Cost]]-SalAnalysis[[#This Row],[Annual Salary]],""))</f>
        <v/>
      </c>
    </row>
    <row r="54" spans="1:9" x14ac:dyDescent="0.25">
      <c r="A54" t="str">
        <f>IF(EESalData[[#This Row],[Employee]]="","",EESalData[[#This Row],[Employee]])</f>
        <v/>
      </c>
      <c r="B54" s="33" t="str">
        <f>IF(EESalData[[#This Row],[Employee]]="","",SalAnalysis[[#This Row],[Annual Salary]])</f>
        <v/>
      </c>
      <c r="C54" s="33" t="str">
        <f>SalAnalysis[[#This Row],[Minimum Exempt Salary]]</f>
        <v/>
      </c>
      <c r="D54" s="34" t="str">
        <f>SalAnalysis[[#This Row],[Regular Hr Rate]]</f>
        <v/>
      </c>
      <c r="E54" s="33" t="str">
        <f>SalAnalysis[[#This Row],[Expected Annual Non-Exempt
Total Pay]]</f>
        <v/>
      </c>
      <c r="F54" s="33" t="str">
        <f>SalAnalysis[[#This Row],[Expected Annual Non-Exempt Regular Pay]]</f>
        <v/>
      </c>
      <c r="G54" s="15"/>
      <c r="H54"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54" s="35" t="str">
        <f>IF(Decisions[[#This Row],[Employee]]="","",IFERROR(Decisions[[#This Row],[Chosen Cost]]-SalAnalysis[[#This Row],[Annual Salary]],""))</f>
        <v/>
      </c>
    </row>
    <row r="55" spans="1:9" x14ac:dyDescent="0.25">
      <c r="A55" t="str">
        <f>IF(EESalData[[#This Row],[Employee]]="","",EESalData[[#This Row],[Employee]])</f>
        <v/>
      </c>
      <c r="B55" s="33" t="str">
        <f>IF(EESalData[[#This Row],[Employee]]="","",SalAnalysis[[#This Row],[Annual Salary]])</f>
        <v/>
      </c>
      <c r="C55" s="33" t="str">
        <f>SalAnalysis[[#This Row],[Minimum Exempt Salary]]</f>
        <v/>
      </c>
      <c r="D55" s="34" t="str">
        <f>SalAnalysis[[#This Row],[Regular Hr Rate]]</f>
        <v/>
      </c>
      <c r="E55" s="33" t="str">
        <f>SalAnalysis[[#This Row],[Expected Annual Non-Exempt
Total Pay]]</f>
        <v/>
      </c>
      <c r="F55" s="33" t="str">
        <f>SalAnalysis[[#This Row],[Expected Annual Non-Exempt Regular Pay]]</f>
        <v/>
      </c>
      <c r="G55" s="15"/>
      <c r="H55"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55" s="35" t="str">
        <f>IF(Decisions[[#This Row],[Employee]]="","",IFERROR(Decisions[[#This Row],[Chosen Cost]]-SalAnalysis[[#This Row],[Annual Salary]],""))</f>
        <v/>
      </c>
    </row>
    <row r="56" spans="1:9" x14ac:dyDescent="0.25">
      <c r="A56" t="str">
        <f>IF(EESalData[[#This Row],[Employee]]="","",EESalData[[#This Row],[Employee]])</f>
        <v/>
      </c>
      <c r="B56" s="33" t="str">
        <f>IF(EESalData[[#This Row],[Employee]]="","",SalAnalysis[[#This Row],[Annual Salary]])</f>
        <v/>
      </c>
      <c r="C56" s="33" t="str">
        <f>SalAnalysis[[#This Row],[Minimum Exempt Salary]]</f>
        <v/>
      </c>
      <c r="D56" s="34" t="str">
        <f>SalAnalysis[[#This Row],[Regular Hr Rate]]</f>
        <v/>
      </c>
      <c r="E56" s="33" t="str">
        <f>SalAnalysis[[#This Row],[Expected Annual Non-Exempt
Total Pay]]</f>
        <v/>
      </c>
      <c r="F56" s="33" t="str">
        <f>SalAnalysis[[#This Row],[Expected Annual Non-Exempt Regular Pay]]</f>
        <v/>
      </c>
      <c r="G56" s="15"/>
      <c r="H56"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56" s="35" t="str">
        <f>IF(Decisions[[#This Row],[Employee]]="","",IFERROR(Decisions[[#This Row],[Chosen Cost]]-SalAnalysis[[#This Row],[Annual Salary]],""))</f>
        <v/>
      </c>
    </row>
    <row r="57" spans="1:9" x14ac:dyDescent="0.25">
      <c r="A57" t="str">
        <f>IF(EESalData[[#This Row],[Employee]]="","",EESalData[[#This Row],[Employee]])</f>
        <v/>
      </c>
      <c r="B57" s="33" t="str">
        <f>IF(EESalData[[#This Row],[Employee]]="","",SalAnalysis[[#This Row],[Annual Salary]])</f>
        <v/>
      </c>
      <c r="C57" s="33" t="str">
        <f>SalAnalysis[[#This Row],[Minimum Exempt Salary]]</f>
        <v/>
      </c>
      <c r="D57" s="34" t="str">
        <f>SalAnalysis[[#This Row],[Regular Hr Rate]]</f>
        <v/>
      </c>
      <c r="E57" s="33" t="str">
        <f>SalAnalysis[[#This Row],[Expected Annual Non-Exempt
Total Pay]]</f>
        <v/>
      </c>
      <c r="F57" s="33" t="str">
        <f>SalAnalysis[[#This Row],[Expected Annual Non-Exempt Regular Pay]]</f>
        <v/>
      </c>
      <c r="G57" s="15"/>
      <c r="H57"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57" s="35" t="str">
        <f>IF(Decisions[[#This Row],[Employee]]="","",IFERROR(Decisions[[#This Row],[Chosen Cost]]-SalAnalysis[[#This Row],[Annual Salary]],""))</f>
        <v/>
      </c>
    </row>
    <row r="58" spans="1:9" x14ac:dyDescent="0.25">
      <c r="A58" t="str">
        <f>IF(EESalData[[#This Row],[Employee]]="","",EESalData[[#This Row],[Employee]])</f>
        <v/>
      </c>
      <c r="B58" s="33" t="str">
        <f>IF(EESalData[[#This Row],[Employee]]="","",SalAnalysis[[#This Row],[Annual Salary]])</f>
        <v/>
      </c>
      <c r="C58" s="33" t="str">
        <f>SalAnalysis[[#This Row],[Minimum Exempt Salary]]</f>
        <v/>
      </c>
      <c r="D58" s="34" t="str">
        <f>SalAnalysis[[#This Row],[Regular Hr Rate]]</f>
        <v/>
      </c>
      <c r="E58" s="33" t="str">
        <f>SalAnalysis[[#This Row],[Expected Annual Non-Exempt
Total Pay]]</f>
        <v/>
      </c>
      <c r="F58" s="33" t="str">
        <f>SalAnalysis[[#This Row],[Expected Annual Non-Exempt Regular Pay]]</f>
        <v/>
      </c>
      <c r="G58" s="15"/>
      <c r="H58"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58" s="35" t="str">
        <f>IF(Decisions[[#This Row],[Employee]]="","",IFERROR(Decisions[[#This Row],[Chosen Cost]]-SalAnalysis[[#This Row],[Annual Salary]],""))</f>
        <v/>
      </c>
    </row>
    <row r="59" spans="1:9" x14ac:dyDescent="0.25">
      <c r="A59" t="str">
        <f>IF(EESalData[[#This Row],[Employee]]="","",EESalData[[#This Row],[Employee]])</f>
        <v/>
      </c>
      <c r="B59" s="33" t="str">
        <f>IF(EESalData[[#This Row],[Employee]]="","",SalAnalysis[[#This Row],[Annual Salary]])</f>
        <v/>
      </c>
      <c r="C59" s="33" t="str">
        <f>SalAnalysis[[#This Row],[Minimum Exempt Salary]]</f>
        <v/>
      </c>
      <c r="D59" s="34" t="str">
        <f>SalAnalysis[[#This Row],[Regular Hr Rate]]</f>
        <v/>
      </c>
      <c r="E59" s="33" t="str">
        <f>SalAnalysis[[#This Row],[Expected Annual Non-Exempt
Total Pay]]</f>
        <v/>
      </c>
      <c r="F59" s="33" t="str">
        <f>SalAnalysis[[#This Row],[Expected Annual Non-Exempt Regular Pay]]</f>
        <v/>
      </c>
      <c r="G59" s="15"/>
      <c r="H59"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59" s="35" t="str">
        <f>IF(Decisions[[#This Row],[Employee]]="","",IFERROR(Decisions[[#This Row],[Chosen Cost]]-SalAnalysis[[#This Row],[Annual Salary]],""))</f>
        <v/>
      </c>
    </row>
    <row r="60" spans="1:9" x14ac:dyDescent="0.25">
      <c r="A60" t="str">
        <f>IF(EESalData[[#This Row],[Employee]]="","",EESalData[[#This Row],[Employee]])</f>
        <v/>
      </c>
      <c r="B60" s="33" t="str">
        <f>IF(EESalData[[#This Row],[Employee]]="","",SalAnalysis[[#This Row],[Annual Salary]])</f>
        <v/>
      </c>
      <c r="C60" s="33" t="str">
        <f>SalAnalysis[[#This Row],[Minimum Exempt Salary]]</f>
        <v/>
      </c>
      <c r="D60" s="34" t="str">
        <f>SalAnalysis[[#This Row],[Regular Hr Rate]]</f>
        <v/>
      </c>
      <c r="E60" s="33" t="str">
        <f>SalAnalysis[[#This Row],[Expected Annual Non-Exempt
Total Pay]]</f>
        <v/>
      </c>
      <c r="F60" s="33" t="str">
        <f>SalAnalysis[[#This Row],[Expected Annual Non-Exempt Regular Pay]]</f>
        <v/>
      </c>
      <c r="G60" s="15"/>
      <c r="H60"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60" s="35" t="str">
        <f>IF(Decisions[[#This Row],[Employee]]="","",IFERROR(Decisions[[#This Row],[Chosen Cost]]-SalAnalysis[[#This Row],[Annual Salary]],""))</f>
        <v/>
      </c>
    </row>
    <row r="61" spans="1:9" x14ac:dyDescent="0.25">
      <c r="A61" t="str">
        <f>IF(EESalData[[#This Row],[Employee]]="","",EESalData[[#This Row],[Employee]])</f>
        <v/>
      </c>
      <c r="B61" s="33" t="str">
        <f>IF(EESalData[[#This Row],[Employee]]="","",SalAnalysis[[#This Row],[Annual Salary]])</f>
        <v/>
      </c>
      <c r="C61" s="33" t="str">
        <f>SalAnalysis[[#This Row],[Minimum Exempt Salary]]</f>
        <v/>
      </c>
      <c r="D61" s="34" t="str">
        <f>SalAnalysis[[#This Row],[Regular Hr Rate]]</f>
        <v/>
      </c>
      <c r="E61" s="33" t="str">
        <f>SalAnalysis[[#This Row],[Expected Annual Non-Exempt
Total Pay]]</f>
        <v/>
      </c>
      <c r="F61" s="33" t="str">
        <f>SalAnalysis[[#This Row],[Expected Annual Non-Exempt Regular Pay]]</f>
        <v/>
      </c>
      <c r="G61" s="15"/>
      <c r="H61"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61" s="35" t="str">
        <f>IF(Decisions[[#This Row],[Employee]]="","",IFERROR(Decisions[[#This Row],[Chosen Cost]]-SalAnalysis[[#This Row],[Annual Salary]],""))</f>
        <v/>
      </c>
    </row>
    <row r="62" spans="1:9" x14ac:dyDescent="0.25">
      <c r="A62" t="str">
        <f>IF(EESalData[[#This Row],[Employee]]="","",EESalData[[#This Row],[Employee]])</f>
        <v/>
      </c>
      <c r="B62" s="33" t="str">
        <f>IF(EESalData[[#This Row],[Employee]]="","",SalAnalysis[[#This Row],[Annual Salary]])</f>
        <v/>
      </c>
      <c r="C62" s="33" t="str">
        <f>SalAnalysis[[#This Row],[Minimum Exempt Salary]]</f>
        <v/>
      </c>
      <c r="D62" s="34" t="str">
        <f>SalAnalysis[[#This Row],[Regular Hr Rate]]</f>
        <v/>
      </c>
      <c r="E62" s="33" t="str">
        <f>SalAnalysis[[#This Row],[Expected Annual Non-Exempt
Total Pay]]</f>
        <v/>
      </c>
      <c r="F62" s="33" t="str">
        <f>SalAnalysis[[#This Row],[Expected Annual Non-Exempt Regular Pay]]</f>
        <v/>
      </c>
      <c r="G62" s="15"/>
      <c r="H62"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62" s="35" t="str">
        <f>IF(Decisions[[#This Row],[Employee]]="","",IFERROR(Decisions[[#This Row],[Chosen Cost]]-SalAnalysis[[#This Row],[Annual Salary]],""))</f>
        <v/>
      </c>
    </row>
    <row r="63" spans="1:9" x14ac:dyDescent="0.25">
      <c r="A63" t="str">
        <f>IF(EESalData[[#This Row],[Employee]]="","",EESalData[[#This Row],[Employee]])</f>
        <v/>
      </c>
      <c r="B63" s="33" t="str">
        <f>IF(EESalData[[#This Row],[Employee]]="","",SalAnalysis[[#This Row],[Annual Salary]])</f>
        <v/>
      </c>
      <c r="C63" s="33" t="str">
        <f>SalAnalysis[[#This Row],[Minimum Exempt Salary]]</f>
        <v/>
      </c>
      <c r="D63" s="34" t="str">
        <f>SalAnalysis[[#This Row],[Regular Hr Rate]]</f>
        <v/>
      </c>
      <c r="E63" s="33" t="str">
        <f>SalAnalysis[[#This Row],[Expected Annual Non-Exempt
Total Pay]]</f>
        <v/>
      </c>
      <c r="F63" s="33" t="str">
        <f>SalAnalysis[[#This Row],[Expected Annual Non-Exempt Regular Pay]]</f>
        <v/>
      </c>
      <c r="G63" s="15"/>
      <c r="H63"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63" s="35" t="str">
        <f>IF(Decisions[[#This Row],[Employee]]="","",IFERROR(Decisions[[#This Row],[Chosen Cost]]-SalAnalysis[[#This Row],[Annual Salary]],""))</f>
        <v/>
      </c>
    </row>
    <row r="64" spans="1:9" x14ac:dyDescent="0.25">
      <c r="A64" t="str">
        <f>IF(EESalData[[#This Row],[Employee]]="","",EESalData[[#This Row],[Employee]])</f>
        <v/>
      </c>
      <c r="B64" s="33" t="str">
        <f>IF(EESalData[[#This Row],[Employee]]="","",SalAnalysis[[#This Row],[Annual Salary]])</f>
        <v/>
      </c>
      <c r="C64" s="33" t="str">
        <f>SalAnalysis[[#This Row],[Minimum Exempt Salary]]</f>
        <v/>
      </c>
      <c r="D64" s="34" t="str">
        <f>SalAnalysis[[#This Row],[Regular Hr Rate]]</f>
        <v/>
      </c>
      <c r="E64" s="33" t="str">
        <f>SalAnalysis[[#This Row],[Expected Annual Non-Exempt
Total Pay]]</f>
        <v/>
      </c>
      <c r="F64" s="33" t="str">
        <f>SalAnalysis[[#This Row],[Expected Annual Non-Exempt Regular Pay]]</f>
        <v/>
      </c>
      <c r="G64" s="15"/>
      <c r="H64"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64" s="35" t="str">
        <f>IF(Decisions[[#This Row],[Employee]]="","",IFERROR(Decisions[[#This Row],[Chosen Cost]]-SalAnalysis[[#This Row],[Annual Salary]],""))</f>
        <v/>
      </c>
    </row>
    <row r="65" spans="1:9" x14ac:dyDescent="0.25">
      <c r="A65" t="str">
        <f>IF(EESalData[[#This Row],[Employee]]="","",EESalData[[#This Row],[Employee]])</f>
        <v/>
      </c>
      <c r="B65" s="33" t="str">
        <f>IF(EESalData[[#This Row],[Employee]]="","",SalAnalysis[[#This Row],[Annual Salary]])</f>
        <v/>
      </c>
      <c r="C65" s="33" t="str">
        <f>SalAnalysis[[#This Row],[Minimum Exempt Salary]]</f>
        <v/>
      </c>
      <c r="D65" s="34" t="str">
        <f>SalAnalysis[[#This Row],[Regular Hr Rate]]</f>
        <v/>
      </c>
      <c r="E65" s="33" t="str">
        <f>SalAnalysis[[#This Row],[Expected Annual Non-Exempt
Total Pay]]</f>
        <v/>
      </c>
      <c r="F65" s="33" t="str">
        <f>SalAnalysis[[#This Row],[Expected Annual Non-Exempt Regular Pay]]</f>
        <v/>
      </c>
      <c r="G65" s="15"/>
      <c r="H65"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65" s="35" t="str">
        <f>IF(Decisions[[#This Row],[Employee]]="","",IFERROR(Decisions[[#This Row],[Chosen Cost]]-SalAnalysis[[#This Row],[Annual Salary]],""))</f>
        <v/>
      </c>
    </row>
    <row r="66" spans="1:9" x14ac:dyDescent="0.25">
      <c r="A66" t="str">
        <f>IF(EESalData[[#This Row],[Employee]]="","",EESalData[[#This Row],[Employee]])</f>
        <v/>
      </c>
      <c r="B66" s="33" t="str">
        <f>IF(EESalData[[#This Row],[Employee]]="","",SalAnalysis[[#This Row],[Annual Salary]])</f>
        <v/>
      </c>
      <c r="C66" s="33" t="str">
        <f>SalAnalysis[[#This Row],[Minimum Exempt Salary]]</f>
        <v/>
      </c>
      <c r="D66" s="34" t="str">
        <f>SalAnalysis[[#This Row],[Regular Hr Rate]]</f>
        <v/>
      </c>
      <c r="E66" s="33" t="str">
        <f>SalAnalysis[[#This Row],[Expected Annual Non-Exempt
Total Pay]]</f>
        <v/>
      </c>
      <c r="F66" s="33" t="str">
        <f>SalAnalysis[[#This Row],[Expected Annual Non-Exempt Regular Pay]]</f>
        <v/>
      </c>
      <c r="G66" s="15"/>
      <c r="H66"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66" s="35" t="str">
        <f>IF(Decisions[[#This Row],[Employee]]="","",IFERROR(Decisions[[#This Row],[Chosen Cost]]-SalAnalysis[[#This Row],[Annual Salary]],""))</f>
        <v/>
      </c>
    </row>
    <row r="67" spans="1:9" x14ac:dyDescent="0.25">
      <c r="A67" t="str">
        <f>IF(EESalData[[#This Row],[Employee]]="","",EESalData[[#This Row],[Employee]])</f>
        <v/>
      </c>
      <c r="B67" s="33" t="str">
        <f>IF(EESalData[[#This Row],[Employee]]="","",SalAnalysis[[#This Row],[Annual Salary]])</f>
        <v/>
      </c>
      <c r="C67" s="33" t="str">
        <f>SalAnalysis[[#This Row],[Minimum Exempt Salary]]</f>
        <v/>
      </c>
      <c r="D67" s="34" t="str">
        <f>SalAnalysis[[#This Row],[Regular Hr Rate]]</f>
        <v/>
      </c>
      <c r="E67" s="33" t="str">
        <f>SalAnalysis[[#This Row],[Expected Annual Non-Exempt
Total Pay]]</f>
        <v/>
      </c>
      <c r="F67" s="33" t="str">
        <f>SalAnalysis[[#This Row],[Expected Annual Non-Exempt Regular Pay]]</f>
        <v/>
      </c>
      <c r="G67" s="15"/>
      <c r="H67"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67" s="35" t="str">
        <f>IF(Decisions[[#This Row],[Employee]]="","",IFERROR(Decisions[[#This Row],[Chosen Cost]]-SalAnalysis[[#This Row],[Annual Salary]],""))</f>
        <v/>
      </c>
    </row>
    <row r="68" spans="1:9" x14ac:dyDescent="0.25">
      <c r="A68" t="str">
        <f>IF(EESalData[[#This Row],[Employee]]="","",EESalData[[#This Row],[Employee]])</f>
        <v/>
      </c>
      <c r="B68" s="33" t="str">
        <f>IF(EESalData[[#This Row],[Employee]]="","",SalAnalysis[[#This Row],[Annual Salary]])</f>
        <v/>
      </c>
      <c r="C68" s="33" t="str">
        <f>SalAnalysis[[#This Row],[Minimum Exempt Salary]]</f>
        <v/>
      </c>
      <c r="D68" s="34" t="str">
        <f>SalAnalysis[[#This Row],[Regular Hr Rate]]</f>
        <v/>
      </c>
      <c r="E68" s="33" t="str">
        <f>SalAnalysis[[#This Row],[Expected Annual Non-Exempt
Total Pay]]</f>
        <v/>
      </c>
      <c r="F68" s="33" t="str">
        <f>SalAnalysis[[#This Row],[Expected Annual Non-Exempt Regular Pay]]</f>
        <v/>
      </c>
      <c r="G68" s="15"/>
      <c r="H68"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68" s="35" t="str">
        <f>IF(Decisions[[#This Row],[Employee]]="","",IFERROR(Decisions[[#This Row],[Chosen Cost]]-SalAnalysis[[#This Row],[Annual Salary]],""))</f>
        <v/>
      </c>
    </row>
    <row r="69" spans="1:9" x14ac:dyDescent="0.25">
      <c r="A69" t="str">
        <f>IF(EESalData[[#This Row],[Employee]]="","",EESalData[[#This Row],[Employee]])</f>
        <v/>
      </c>
      <c r="B69" s="33" t="str">
        <f>IF(EESalData[[#This Row],[Employee]]="","",SalAnalysis[[#This Row],[Annual Salary]])</f>
        <v/>
      </c>
      <c r="C69" s="33" t="str">
        <f>SalAnalysis[[#This Row],[Minimum Exempt Salary]]</f>
        <v/>
      </c>
      <c r="D69" s="34" t="str">
        <f>SalAnalysis[[#This Row],[Regular Hr Rate]]</f>
        <v/>
      </c>
      <c r="E69" s="33" t="str">
        <f>SalAnalysis[[#This Row],[Expected Annual Non-Exempt
Total Pay]]</f>
        <v/>
      </c>
      <c r="F69" s="33" t="str">
        <f>SalAnalysis[[#This Row],[Expected Annual Non-Exempt Regular Pay]]</f>
        <v/>
      </c>
      <c r="G69" s="15"/>
      <c r="H69"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69" s="35" t="str">
        <f>IF(Decisions[[#This Row],[Employee]]="","",IFERROR(Decisions[[#This Row],[Chosen Cost]]-SalAnalysis[[#This Row],[Annual Salary]],""))</f>
        <v/>
      </c>
    </row>
    <row r="70" spans="1:9" x14ac:dyDescent="0.25">
      <c r="A70" t="str">
        <f>IF(EESalData[[#This Row],[Employee]]="","",EESalData[[#This Row],[Employee]])</f>
        <v/>
      </c>
      <c r="B70" s="33" t="str">
        <f>IF(EESalData[[#This Row],[Employee]]="","",SalAnalysis[[#This Row],[Annual Salary]])</f>
        <v/>
      </c>
      <c r="C70" s="33" t="str">
        <f>SalAnalysis[[#This Row],[Minimum Exempt Salary]]</f>
        <v/>
      </c>
      <c r="D70" s="34" t="str">
        <f>SalAnalysis[[#This Row],[Regular Hr Rate]]</f>
        <v/>
      </c>
      <c r="E70" s="33" t="str">
        <f>SalAnalysis[[#This Row],[Expected Annual Non-Exempt
Total Pay]]</f>
        <v/>
      </c>
      <c r="F70" s="33" t="str">
        <f>SalAnalysis[[#This Row],[Expected Annual Non-Exempt Regular Pay]]</f>
        <v/>
      </c>
      <c r="G70" s="15"/>
      <c r="H70"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70" s="35" t="str">
        <f>IF(Decisions[[#This Row],[Employee]]="","",IFERROR(Decisions[[#This Row],[Chosen Cost]]-SalAnalysis[[#This Row],[Annual Salary]],""))</f>
        <v/>
      </c>
    </row>
    <row r="71" spans="1:9" x14ac:dyDescent="0.25">
      <c r="A71" t="str">
        <f>IF(EESalData[[#This Row],[Employee]]="","",EESalData[[#This Row],[Employee]])</f>
        <v/>
      </c>
      <c r="B71" s="33" t="str">
        <f>IF(EESalData[[#This Row],[Employee]]="","",SalAnalysis[[#This Row],[Annual Salary]])</f>
        <v/>
      </c>
      <c r="C71" s="33" t="str">
        <f>SalAnalysis[[#This Row],[Minimum Exempt Salary]]</f>
        <v/>
      </c>
      <c r="D71" s="34" t="str">
        <f>SalAnalysis[[#This Row],[Regular Hr Rate]]</f>
        <v/>
      </c>
      <c r="E71" s="33" t="str">
        <f>SalAnalysis[[#This Row],[Expected Annual Non-Exempt
Total Pay]]</f>
        <v/>
      </c>
      <c r="F71" s="33" t="str">
        <f>SalAnalysis[[#This Row],[Expected Annual Non-Exempt Regular Pay]]</f>
        <v/>
      </c>
      <c r="G71" s="15"/>
      <c r="H71"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71" s="35" t="str">
        <f>IF(Decisions[[#This Row],[Employee]]="","",IFERROR(Decisions[[#This Row],[Chosen Cost]]-SalAnalysis[[#This Row],[Annual Salary]],""))</f>
        <v/>
      </c>
    </row>
    <row r="72" spans="1:9" x14ac:dyDescent="0.25">
      <c r="A72" t="str">
        <f>IF(EESalData[[#This Row],[Employee]]="","",EESalData[[#This Row],[Employee]])</f>
        <v/>
      </c>
      <c r="B72" s="33" t="str">
        <f>IF(EESalData[[#This Row],[Employee]]="","",SalAnalysis[[#This Row],[Annual Salary]])</f>
        <v/>
      </c>
      <c r="C72" s="33" t="str">
        <f>SalAnalysis[[#This Row],[Minimum Exempt Salary]]</f>
        <v/>
      </c>
      <c r="D72" s="34" t="str">
        <f>SalAnalysis[[#This Row],[Regular Hr Rate]]</f>
        <v/>
      </c>
      <c r="E72" s="33" t="str">
        <f>SalAnalysis[[#This Row],[Expected Annual Non-Exempt
Total Pay]]</f>
        <v/>
      </c>
      <c r="F72" s="33" t="str">
        <f>SalAnalysis[[#This Row],[Expected Annual Non-Exempt Regular Pay]]</f>
        <v/>
      </c>
      <c r="G72" s="15"/>
      <c r="H72"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72" s="35" t="str">
        <f>IF(Decisions[[#This Row],[Employee]]="","",IFERROR(Decisions[[#This Row],[Chosen Cost]]-SalAnalysis[[#This Row],[Annual Salary]],""))</f>
        <v/>
      </c>
    </row>
    <row r="73" spans="1:9" x14ac:dyDescent="0.25">
      <c r="A73" t="str">
        <f>IF(EESalData[[#This Row],[Employee]]="","",EESalData[[#This Row],[Employee]])</f>
        <v/>
      </c>
      <c r="B73" s="33" t="str">
        <f>IF(EESalData[[#This Row],[Employee]]="","",SalAnalysis[[#This Row],[Annual Salary]])</f>
        <v/>
      </c>
      <c r="C73" s="33" t="str">
        <f>SalAnalysis[[#This Row],[Minimum Exempt Salary]]</f>
        <v/>
      </c>
      <c r="D73" s="34" t="str">
        <f>SalAnalysis[[#This Row],[Regular Hr Rate]]</f>
        <v/>
      </c>
      <c r="E73" s="33" t="str">
        <f>SalAnalysis[[#This Row],[Expected Annual Non-Exempt
Total Pay]]</f>
        <v/>
      </c>
      <c r="F73" s="33" t="str">
        <f>SalAnalysis[[#This Row],[Expected Annual Non-Exempt Regular Pay]]</f>
        <v/>
      </c>
      <c r="G73" s="15"/>
      <c r="H73"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73" s="35" t="str">
        <f>IF(Decisions[[#This Row],[Employee]]="","",IFERROR(Decisions[[#This Row],[Chosen Cost]]-SalAnalysis[[#This Row],[Annual Salary]],""))</f>
        <v/>
      </c>
    </row>
    <row r="74" spans="1:9" x14ac:dyDescent="0.25">
      <c r="A74" t="str">
        <f>IF(EESalData[[#This Row],[Employee]]="","",EESalData[[#This Row],[Employee]])</f>
        <v/>
      </c>
      <c r="B74" s="33" t="str">
        <f>IF(EESalData[[#This Row],[Employee]]="","",SalAnalysis[[#This Row],[Annual Salary]])</f>
        <v/>
      </c>
      <c r="C74" s="33" t="str">
        <f>SalAnalysis[[#This Row],[Minimum Exempt Salary]]</f>
        <v/>
      </c>
      <c r="D74" s="34" t="str">
        <f>SalAnalysis[[#This Row],[Regular Hr Rate]]</f>
        <v/>
      </c>
      <c r="E74" s="33" t="str">
        <f>SalAnalysis[[#This Row],[Expected Annual Non-Exempt
Total Pay]]</f>
        <v/>
      </c>
      <c r="F74" s="33" t="str">
        <f>SalAnalysis[[#This Row],[Expected Annual Non-Exempt Regular Pay]]</f>
        <v/>
      </c>
      <c r="G74" s="15"/>
      <c r="H74"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74" s="35" t="str">
        <f>IF(Decisions[[#This Row],[Employee]]="","",IFERROR(Decisions[[#This Row],[Chosen Cost]]-SalAnalysis[[#This Row],[Annual Salary]],""))</f>
        <v/>
      </c>
    </row>
    <row r="75" spans="1:9" x14ac:dyDescent="0.25">
      <c r="A75" t="str">
        <f>IF(EESalData[[#This Row],[Employee]]="","",EESalData[[#This Row],[Employee]])</f>
        <v/>
      </c>
      <c r="B75" s="33" t="str">
        <f>IF(EESalData[[#This Row],[Employee]]="","",SalAnalysis[[#This Row],[Annual Salary]])</f>
        <v/>
      </c>
      <c r="C75" s="33" t="str">
        <f>SalAnalysis[[#This Row],[Minimum Exempt Salary]]</f>
        <v/>
      </c>
      <c r="D75" s="34" t="str">
        <f>SalAnalysis[[#This Row],[Regular Hr Rate]]</f>
        <v/>
      </c>
      <c r="E75" s="33" t="str">
        <f>SalAnalysis[[#This Row],[Expected Annual Non-Exempt
Total Pay]]</f>
        <v/>
      </c>
      <c r="F75" s="33" t="str">
        <f>SalAnalysis[[#This Row],[Expected Annual Non-Exempt Regular Pay]]</f>
        <v/>
      </c>
      <c r="G75" s="15"/>
      <c r="H75"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75" s="35" t="str">
        <f>IF(Decisions[[#This Row],[Employee]]="","",IFERROR(Decisions[[#This Row],[Chosen Cost]]-SalAnalysis[[#This Row],[Annual Salary]],""))</f>
        <v/>
      </c>
    </row>
    <row r="76" spans="1:9" x14ac:dyDescent="0.25">
      <c r="A76" t="str">
        <f>IF(EESalData[[#This Row],[Employee]]="","",EESalData[[#This Row],[Employee]])</f>
        <v/>
      </c>
      <c r="B76" s="33" t="str">
        <f>IF(EESalData[[#This Row],[Employee]]="","",SalAnalysis[[#This Row],[Annual Salary]])</f>
        <v/>
      </c>
      <c r="C76" s="33" t="str">
        <f>SalAnalysis[[#This Row],[Minimum Exempt Salary]]</f>
        <v/>
      </c>
      <c r="D76" s="34" t="str">
        <f>SalAnalysis[[#This Row],[Regular Hr Rate]]</f>
        <v/>
      </c>
      <c r="E76" s="33" t="str">
        <f>SalAnalysis[[#This Row],[Expected Annual Non-Exempt
Total Pay]]</f>
        <v/>
      </c>
      <c r="F76" s="33" t="str">
        <f>SalAnalysis[[#This Row],[Expected Annual Non-Exempt Regular Pay]]</f>
        <v/>
      </c>
      <c r="G76" s="15"/>
      <c r="H76"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76" s="35" t="str">
        <f>IF(Decisions[[#This Row],[Employee]]="","",IFERROR(Decisions[[#This Row],[Chosen Cost]]-SalAnalysis[[#This Row],[Annual Salary]],""))</f>
        <v/>
      </c>
    </row>
    <row r="77" spans="1:9" x14ac:dyDescent="0.25">
      <c r="A77" t="str">
        <f>IF(EESalData[[#This Row],[Employee]]="","",EESalData[[#This Row],[Employee]])</f>
        <v/>
      </c>
      <c r="B77" s="33" t="str">
        <f>IF(EESalData[[#This Row],[Employee]]="","",SalAnalysis[[#This Row],[Annual Salary]])</f>
        <v/>
      </c>
      <c r="C77" s="33" t="str">
        <f>SalAnalysis[[#This Row],[Minimum Exempt Salary]]</f>
        <v/>
      </c>
      <c r="D77" s="34" t="str">
        <f>SalAnalysis[[#This Row],[Regular Hr Rate]]</f>
        <v/>
      </c>
      <c r="E77" s="33" t="str">
        <f>SalAnalysis[[#This Row],[Expected Annual Non-Exempt
Total Pay]]</f>
        <v/>
      </c>
      <c r="F77" s="33" t="str">
        <f>SalAnalysis[[#This Row],[Expected Annual Non-Exempt Regular Pay]]</f>
        <v/>
      </c>
      <c r="G77" s="15"/>
      <c r="H77"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77" s="35" t="str">
        <f>IF(Decisions[[#This Row],[Employee]]="","",IFERROR(Decisions[[#This Row],[Chosen Cost]]-SalAnalysis[[#This Row],[Annual Salary]],""))</f>
        <v/>
      </c>
    </row>
    <row r="78" spans="1:9" x14ac:dyDescent="0.25">
      <c r="A78" t="str">
        <f>IF(EESalData[[#This Row],[Employee]]="","",EESalData[[#This Row],[Employee]])</f>
        <v/>
      </c>
      <c r="B78" s="33" t="str">
        <f>IF(EESalData[[#This Row],[Employee]]="","",SalAnalysis[[#This Row],[Annual Salary]])</f>
        <v/>
      </c>
      <c r="C78" s="33" t="str">
        <f>SalAnalysis[[#This Row],[Minimum Exempt Salary]]</f>
        <v/>
      </c>
      <c r="D78" s="34" t="str">
        <f>SalAnalysis[[#This Row],[Regular Hr Rate]]</f>
        <v/>
      </c>
      <c r="E78" s="33" t="str">
        <f>SalAnalysis[[#This Row],[Expected Annual Non-Exempt
Total Pay]]</f>
        <v/>
      </c>
      <c r="F78" s="33" t="str">
        <f>SalAnalysis[[#This Row],[Expected Annual Non-Exempt Regular Pay]]</f>
        <v/>
      </c>
      <c r="G78" s="15"/>
      <c r="H78"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78" s="35" t="str">
        <f>IF(Decisions[[#This Row],[Employee]]="","",IFERROR(Decisions[[#This Row],[Chosen Cost]]-SalAnalysis[[#This Row],[Annual Salary]],""))</f>
        <v/>
      </c>
    </row>
    <row r="79" spans="1:9" x14ac:dyDescent="0.25">
      <c r="A79" t="str">
        <f>IF(EESalData[[#This Row],[Employee]]="","",EESalData[[#This Row],[Employee]])</f>
        <v/>
      </c>
      <c r="B79" s="33" t="str">
        <f>IF(EESalData[[#This Row],[Employee]]="","",SalAnalysis[[#This Row],[Annual Salary]])</f>
        <v/>
      </c>
      <c r="C79" s="33" t="str">
        <f>SalAnalysis[[#This Row],[Minimum Exempt Salary]]</f>
        <v/>
      </c>
      <c r="D79" s="34" t="str">
        <f>SalAnalysis[[#This Row],[Regular Hr Rate]]</f>
        <v/>
      </c>
      <c r="E79" s="33" t="str">
        <f>SalAnalysis[[#This Row],[Expected Annual Non-Exempt
Total Pay]]</f>
        <v/>
      </c>
      <c r="F79" s="33" t="str">
        <f>SalAnalysis[[#This Row],[Expected Annual Non-Exempt Regular Pay]]</f>
        <v/>
      </c>
      <c r="G79" s="15"/>
      <c r="H79"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79" s="35" t="str">
        <f>IF(Decisions[[#This Row],[Employee]]="","",IFERROR(Decisions[[#This Row],[Chosen Cost]]-SalAnalysis[[#This Row],[Annual Salary]],""))</f>
        <v/>
      </c>
    </row>
    <row r="80" spans="1:9" x14ac:dyDescent="0.25">
      <c r="A80" t="str">
        <f>IF(EESalData[[#This Row],[Employee]]="","",EESalData[[#This Row],[Employee]])</f>
        <v/>
      </c>
      <c r="B80" s="33" t="str">
        <f>IF(EESalData[[#This Row],[Employee]]="","",SalAnalysis[[#This Row],[Annual Salary]])</f>
        <v/>
      </c>
      <c r="C80" s="33" t="str">
        <f>SalAnalysis[[#This Row],[Minimum Exempt Salary]]</f>
        <v/>
      </c>
      <c r="D80" s="34" t="str">
        <f>SalAnalysis[[#This Row],[Regular Hr Rate]]</f>
        <v/>
      </c>
      <c r="E80" s="33" t="str">
        <f>SalAnalysis[[#This Row],[Expected Annual Non-Exempt
Total Pay]]</f>
        <v/>
      </c>
      <c r="F80" s="33" t="str">
        <f>SalAnalysis[[#This Row],[Expected Annual Non-Exempt Regular Pay]]</f>
        <v/>
      </c>
      <c r="G80" s="15"/>
      <c r="H80"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80" s="35" t="str">
        <f>IF(Decisions[[#This Row],[Employee]]="","",IFERROR(Decisions[[#This Row],[Chosen Cost]]-SalAnalysis[[#This Row],[Annual Salary]],""))</f>
        <v/>
      </c>
    </row>
    <row r="81" spans="1:9" x14ac:dyDescent="0.25">
      <c r="A81" t="str">
        <f>IF(EESalData[[#This Row],[Employee]]="","",EESalData[[#This Row],[Employee]])</f>
        <v/>
      </c>
      <c r="B81" s="33" t="str">
        <f>IF(EESalData[[#This Row],[Employee]]="","",SalAnalysis[[#This Row],[Annual Salary]])</f>
        <v/>
      </c>
      <c r="C81" s="33" t="str">
        <f>SalAnalysis[[#This Row],[Minimum Exempt Salary]]</f>
        <v/>
      </c>
      <c r="D81" s="34" t="str">
        <f>SalAnalysis[[#This Row],[Regular Hr Rate]]</f>
        <v/>
      </c>
      <c r="E81" s="33" t="str">
        <f>SalAnalysis[[#This Row],[Expected Annual Non-Exempt
Total Pay]]</f>
        <v/>
      </c>
      <c r="F81" s="33" t="str">
        <f>SalAnalysis[[#This Row],[Expected Annual Non-Exempt Regular Pay]]</f>
        <v/>
      </c>
      <c r="G81" s="15"/>
      <c r="H81"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81" s="35" t="str">
        <f>IF(Decisions[[#This Row],[Employee]]="","",IFERROR(Decisions[[#This Row],[Chosen Cost]]-SalAnalysis[[#This Row],[Annual Salary]],""))</f>
        <v/>
      </c>
    </row>
    <row r="82" spans="1:9" x14ac:dyDescent="0.25">
      <c r="A82" t="str">
        <f>IF(EESalData[[#This Row],[Employee]]="","",EESalData[[#This Row],[Employee]])</f>
        <v/>
      </c>
      <c r="B82" s="33" t="str">
        <f>IF(EESalData[[#This Row],[Employee]]="","",SalAnalysis[[#This Row],[Annual Salary]])</f>
        <v/>
      </c>
      <c r="C82" s="33" t="str">
        <f>SalAnalysis[[#This Row],[Minimum Exempt Salary]]</f>
        <v/>
      </c>
      <c r="D82" s="34" t="str">
        <f>SalAnalysis[[#This Row],[Regular Hr Rate]]</f>
        <v/>
      </c>
      <c r="E82" s="33" t="str">
        <f>SalAnalysis[[#This Row],[Expected Annual Non-Exempt
Total Pay]]</f>
        <v/>
      </c>
      <c r="F82" s="33" t="str">
        <f>SalAnalysis[[#This Row],[Expected Annual Non-Exempt Regular Pay]]</f>
        <v/>
      </c>
      <c r="G82" s="15"/>
      <c r="H82"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82" s="35" t="str">
        <f>IF(Decisions[[#This Row],[Employee]]="","",IFERROR(Decisions[[#This Row],[Chosen Cost]]-SalAnalysis[[#This Row],[Annual Salary]],""))</f>
        <v/>
      </c>
    </row>
    <row r="83" spans="1:9" x14ac:dyDescent="0.25">
      <c r="A83" t="str">
        <f>IF(EESalData[[#This Row],[Employee]]="","",EESalData[[#This Row],[Employee]])</f>
        <v/>
      </c>
      <c r="B83" s="33" t="str">
        <f>IF(EESalData[[#This Row],[Employee]]="","",SalAnalysis[[#This Row],[Annual Salary]])</f>
        <v/>
      </c>
      <c r="C83" s="33" t="str">
        <f>SalAnalysis[[#This Row],[Minimum Exempt Salary]]</f>
        <v/>
      </c>
      <c r="D83" s="34" t="str">
        <f>SalAnalysis[[#This Row],[Regular Hr Rate]]</f>
        <v/>
      </c>
      <c r="E83" s="33" t="str">
        <f>SalAnalysis[[#This Row],[Expected Annual Non-Exempt
Total Pay]]</f>
        <v/>
      </c>
      <c r="F83" s="33" t="str">
        <f>SalAnalysis[[#This Row],[Expected Annual Non-Exempt Regular Pay]]</f>
        <v/>
      </c>
      <c r="G83" s="15"/>
      <c r="H83"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83" s="35" t="str">
        <f>IF(Decisions[[#This Row],[Employee]]="","",IFERROR(Decisions[[#This Row],[Chosen Cost]]-SalAnalysis[[#This Row],[Annual Salary]],""))</f>
        <v/>
      </c>
    </row>
    <row r="84" spans="1:9" x14ac:dyDescent="0.25">
      <c r="A84" t="str">
        <f>IF(EESalData[[#This Row],[Employee]]="","",EESalData[[#This Row],[Employee]])</f>
        <v/>
      </c>
      <c r="B84" s="33" t="str">
        <f>IF(EESalData[[#This Row],[Employee]]="","",SalAnalysis[[#This Row],[Annual Salary]])</f>
        <v/>
      </c>
      <c r="C84" s="33" t="str">
        <f>SalAnalysis[[#This Row],[Minimum Exempt Salary]]</f>
        <v/>
      </c>
      <c r="D84" s="34" t="str">
        <f>SalAnalysis[[#This Row],[Regular Hr Rate]]</f>
        <v/>
      </c>
      <c r="E84" s="33" t="str">
        <f>SalAnalysis[[#This Row],[Expected Annual Non-Exempt
Total Pay]]</f>
        <v/>
      </c>
      <c r="F84" s="33" t="str">
        <f>SalAnalysis[[#This Row],[Expected Annual Non-Exempt Regular Pay]]</f>
        <v/>
      </c>
      <c r="G84" s="15"/>
      <c r="H84"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84" s="35" t="str">
        <f>IF(Decisions[[#This Row],[Employee]]="","",IFERROR(Decisions[[#This Row],[Chosen Cost]]-SalAnalysis[[#This Row],[Annual Salary]],""))</f>
        <v/>
      </c>
    </row>
    <row r="85" spans="1:9" x14ac:dyDescent="0.25">
      <c r="A85" t="str">
        <f>IF(EESalData[[#This Row],[Employee]]="","",EESalData[[#This Row],[Employee]])</f>
        <v/>
      </c>
      <c r="B85" s="33" t="str">
        <f>IF(EESalData[[#This Row],[Employee]]="","",SalAnalysis[[#This Row],[Annual Salary]])</f>
        <v/>
      </c>
      <c r="C85" s="33" t="str">
        <f>SalAnalysis[[#This Row],[Minimum Exempt Salary]]</f>
        <v/>
      </c>
      <c r="D85" s="34" t="str">
        <f>SalAnalysis[[#This Row],[Regular Hr Rate]]</f>
        <v/>
      </c>
      <c r="E85" s="33" t="str">
        <f>SalAnalysis[[#This Row],[Expected Annual Non-Exempt
Total Pay]]</f>
        <v/>
      </c>
      <c r="F85" s="33" t="str">
        <f>SalAnalysis[[#This Row],[Expected Annual Non-Exempt Regular Pay]]</f>
        <v/>
      </c>
      <c r="G85" s="15"/>
      <c r="H85"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85" s="35" t="str">
        <f>IF(Decisions[[#This Row],[Employee]]="","",IFERROR(Decisions[[#This Row],[Chosen Cost]]-SalAnalysis[[#This Row],[Annual Salary]],""))</f>
        <v/>
      </c>
    </row>
    <row r="86" spans="1:9" x14ac:dyDescent="0.25">
      <c r="A86" t="str">
        <f>IF(EESalData[[#This Row],[Employee]]="","",EESalData[[#This Row],[Employee]])</f>
        <v/>
      </c>
      <c r="B86" s="33" t="str">
        <f>IF(EESalData[[#This Row],[Employee]]="","",SalAnalysis[[#This Row],[Annual Salary]])</f>
        <v/>
      </c>
      <c r="C86" s="33" t="str">
        <f>SalAnalysis[[#This Row],[Minimum Exempt Salary]]</f>
        <v/>
      </c>
      <c r="D86" s="34" t="str">
        <f>SalAnalysis[[#This Row],[Regular Hr Rate]]</f>
        <v/>
      </c>
      <c r="E86" s="33" t="str">
        <f>SalAnalysis[[#This Row],[Expected Annual Non-Exempt
Total Pay]]</f>
        <v/>
      </c>
      <c r="F86" s="33" t="str">
        <f>SalAnalysis[[#This Row],[Expected Annual Non-Exempt Regular Pay]]</f>
        <v/>
      </c>
      <c r="G86" s="15"/>
      <c r="H86"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86" s="35" t="str">
        <f>IF(Decisions[[#This Row],[Employee]]="","",IFERROR(Decisions[[#This Row],[Chosen Cost]]-SalAnalysis[[#This Row],[Annual Salary]],""))</f>
        <v/>
      </c>
    </row>
    <row r="87" spans="1:9" x14ac:dyDescent="0.25">
      <c r="A87" t="str">
        <f>IF(EESalData[[#This Row],[Employee]]="","",EESalData[[#This Row],[Employee]])</f>
        <v/>
      </c>
      <c r="B87" s="33" t="str">
        <f>IF(EESalData[[#This Row],[Employee]]="","",SalAnalysis[[#This Row],[Annual Salary]])</f>
        <v/>
      </c>
      <c r="C87" s="33" t="str">
        <f>SalAnalysis[[#This Row],[Minimum Exempt Salary]]</f>
        <v/>
      </c>
      <c r="D87" s="34" t="str">
        <f>SalAnalysis[[#This Row],[Regular Hr Rate]]</f>
        <v/>
      </c>
      <c r="E87" s="33" t="str">
        <f>SalAnalysis[[#This Row],[Expected Annual Non-Exempt
Total Pay]]</f>
        <v/>
      </c>
      <c r="F87" s="33" t="str">
        <f>SalAnalysis[[#This Row],[Expected Annual Non-Exempt Regular Pay]]</f>
        <v/>
      </c>
      <c r="G87" s="15"/>
      <c r="H87"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87" s="35" t="str">
        <f>IF(Decisions[[#This Row],[Employee]]="","",IFERROR(Decisions[[#This Row],[Chosen Cost]]-SalAnalysis[[#This Row],[Annual Salary]],""))</f>
        <v/>
      </c>
    </row>
    <row r="88" spans="1:9" x14ac:dyDescent="0.25">
      <c r="A88" t="str">
        <f>IF(EESalData[[#This Row],[Employee]]="","",EESalData[[#This Row],[Employee]])</f>
        <v/>
      </c>
      <c r="B88" s="33" t="str">
        <f>IF(EESalData[[#This Row],[Employee]]="","",SalAnalysis[[#This Row],[Annual Salary]])</f>
        <v/>
      </c>
      <c r="C88" s="33" t="str">
        <f>SalAnalysis[[#This Row],[Minimum Exempt Salary]]</f>
        <v/>
      </c>
      <c r="D88" s="34" t="str">
        <f>SalAnalysis[[#This Row],[Regular Hr Rate]]</f>
        <v/>
      </c>
      <c r="E88" s="33" t="str">
        <f>SalAnalysis[[#This Row],[Expected Annual Non-Exempt
Total Pay]]</f>
        <v/>
      </c>
      <c r="F88" s="33" t="str">
        <f>SalAnalysis[[#This Row],[Expected Annual Non-Exempt Regular Pay]]</f>
        <v/>
      </c>
      <c r="G88" s="15"/>
      <c r="H88"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88" s="35" t="str">
        <f>IF(Decisions[[#This Row],[Employee]]="","",IFERROR(Decisions[[#This Row],[Chosen Cost]]-SalAnalysis[[#This Row],[Annual Salary]],""))</f>
        <v/>
      </c>
    </row>
    <row r="89" spans="1:9" x14ac:dyDescent="0.25">
      <c r="A89" t="str">
        <f>IF(EESalData[[#This Row],[Employee]]="","",EESalData[[#This Row],[Employee]])</f>
        <v/>
      </c>
      <c r="B89" s="33" t="str">
        <f>IF(EESalData[[#This Row],[Employee]]="","",SalAnalysis[[#This Row],[Annual Salary]])</f>
        <v/>
      </c>
      <c r="C89" s="33" t="str">
        <f>SalAnalysis[[#This Row],[Minimum Exempt Salary]]</f>
        <v/>
      </c>
      <c r="D89" s="34" t="str">
        <f>SalAnalysis[[#This Row],[Regular Hr Rate]]</f>
        <v/>
      </c>
      <c r="E89" s="33" t="str">
        <f>SalAnalysis[[#This Row],[Expected Annual Non-Exempt
Total Pay]]</f>
        <v/>
      </c>
      <c r="F89" s="33" t="str">
        <f>SalAnalysis[[#This Row],[Expected Annual Non-Exempt Regular Pay]]</f>
        <v/>
      </c>
      <c r="G89" s="15"/>
      <c r="H89"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89" s="35" t="str">
        <f>IF(Decisions[[#This Row],[Employee]]="","",IFERROR(Decisions[[#This Row],[Chosen Cost]]-SalAnalysis[[#This Row],[Annual Salary]],""))</f>
        <v/>
      </c>
    </row>
    <row r="90" spans="1:9" x14ac:dyDescent="0.25">
      <c r="A90" t="str">
        <f>IF(EESalData[[#This Row],[Employee]]="","",EESalData[[#This Row],[Employee]])</f>
        <v/>
      </c>
      <c r="B90" s="33" t="str">
        <f>IF(EESalData[[#This Row],[Employee]]="","",SalAnalysis[[#This Row],[Annual Salary]])</f>
        <v/>
      </c>
      <c r="C90" s="33" t="str">
        <f>SalAnalysis[[#This Row],[Minimum Exempt Salary]]</f>
        <v/>
      </c>
      <c r="D90" s="34" t="str">
        <f>SalAnalysis[[#This Row],[Regular Hr Rate]]</f>
        <v/>
      </c>
      <c r="E90" s="33" t="str">
        <f>SalAnalysis[[#This Row],[Expected Annual Non-Exempt
Total Pay]]</f>
        <v/>
      </c>
      <c r="F90" s="33" t="str">
        <f>SalAnalysis[[#This Row],[Expected Annual Non-Exempt Regular Pay]]</f>
        <v/>
      </c>
      <c r="G90" s="15"/>
      <c r="H90"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90" s="35" t="str">
        <f>IF(Decisions[[#This Row],[Employee]]="","",IFERROR(Decisions[[#This Row],[Chosen Cost]]-SalAnalysis[[#This Row],[Annual Salary]],""))</f>
        <v/>
      </c>
    </row>
    <row r="91" spans="1:9" x14ac:dyDescent="0.25">
      <c r="A91" t="str">
        <f>IF(EESalData[[#This Row],[Employee]]="","",EESalData[[#This Row],[Employee]])</f>
        <v/>
      </c>
      <c r="B91" s="33" t="str">
        <f>IF(EESalData[[#This Row],[Employee]]="","",SalAnalysis[[#This Row],[Annual Salary]])</f>
        <v/>
      </c>
      <c r="C91" s="33" t="str">
        <f>SalAnalysis[[#This Row],[Minimum Exempt Salary]]</f>
        <v/>
      </c>
      <c r="D91" s="34" t="str">
        <f>SalAnalysis[[#This Row],[Regular Hr Rate]]</f>
        <v/>
      </c>
      <c r="E91" s="33" t="str">
        <f>SalAnalysis[[#This Row],[Expected Annual Non-Exempt
Total Pay]]</f>
        <v/>
      </c>
      <c r="F91" s="33" t="str">
        <f>SalAnalysis[[#This Row],[Expected Annual Non-Exempt Regular Pay]]</f>
        <v/>
      </c>
      <c r="G91" s="15"/>
      <c r="H91"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91" s="35" t="str">
        <f>IF(Decisions[[#This Row],[Employee]]="","",IFERROR(Decisions[[#This Row],[Chosen Cost]]-SalAnalysis[[#This Row],[Annual Salary]],""))</f>
        <v/>
      </c>
    </row>
    <row r="92" spans="1:9" x14ac:dyDescent="0.25">
      <c r="A92" t="str">
        <f>IF(EESalData[[#This Row],[Employee]]="","",EESalData[[#This Row],[Employee]])</f>
        <v/>
      </c>
      <c r="B92" s="33" t="str">
        <f>IF(EESalData[[#This Row],[Employee]]="","",SalAnalysis[[#This Row],[Annual Salary]])</f>
        <v/>
      </c>
      <c r="C92" s="33" t="str">
        <f>SalAnalysis[[#This Row],[Minimum Exempt Salary]]</f>
        <v/>
      </c>
      <c r="D92" s="34" t="str">
        <f>SalAnalysis[[#This Row],[Regular Hr Rate]]</f>
        <v/>
      </c>
      <c r="E92" s="33" t="str">
        <f>SalAnalysis[[#This Row],[Expected Annual Non-Exempt
Total Pay]]</f>
        <v/>
      </c>
      <c r="F92" s="33" t="str">
        <f>SalAnalysis[[#This Row],[Expected Annual Non-Exempt Regular Pay]]</f>
        <v/>
      </c>
      <c r="G92" s="15"/>
      <c r="H92"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92" s="35" t="str">
        <f>IF(Decisions[[#This Row],[Employee]]="","",IFERROR(Decisions[[#This Row],[Chosen Cost]]-SalAnalysis[[#This Row],[Annual Salary]],""))</f>
        <v/>
      </c>
    </row>
    <row r="93" spans="1:9" x14ac:dyDescent="0.25">
      <c r="A93" t="str">
        <f>IF(EESalData[[#This Row],[Employee]]="","",EESalData[[#This Row],[Employee]])</f>
        <v/>
      </c>
      <c r="B93" s="33" t="str">
        <f>IF(EESalData[[#This Row],[Employee]]="","",SalAnalysis[[#This Row],[Annual Salary]])</f>
        <v/>
      </c>
      <c r="C93" s="33" t="str">
        <f>SalAnalysis[[#This Row],[Minimum Exempt Salary]]</f>
        <v/>
      </c>
      <c r="D93" s="34" t="str">
        <f>SalAnalysis[[#This Row],[Regular Hr Rate]]</f>
        <v/>
      </c>
      <c r="E93" s="33" t="str">
        <f>SalAnalysis[[#This Row],[Expected Annual Non-Exempt
Total Pay]]</f>
        <v/>
      </c>
      <c r="F93" s="33" t="str">
        <f>SalAnalysis[[#This Row],[Expected Annual Non-Exempt Regular Pay]]</f>
        <v/>
      </c>
      <c r="G93" s="15"/>
      <c r="H93"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93" s="35" t="str">
        <f>IF(Decisions[[#This Row],[Employee]]="","",IFERROR(Decisions[[#This Row],[Chosen Cost]]-SalAnalysis[[#This Row],[Annual Salary]],""))</f>
        <v/>
      </c>
    </row>
    <row r="94" spans="1:9" x14ac:dyDescent="0.25">
      <c r="A94" t="str">
        <f>IF(EESalData[[#This Row],[Employee]]="","",EESalData[[#This Row],[Employee]])</f>
        <v/>
      </c>
      <c r="B94" s="33" t="str">
        <f>IF(EESalData[[#This Row],[Employee]]="","",SalAnalysis[[#This Row],[Annual Salary]])</f>
        <v/>
      </c>
      <c r="C94" s="33" t="str">
        <f>SalAnalysis[[#This Row],[Minimum Exempt Salary]]</f>
        <v/>
      </c>
      <c r="D94" s="34" t="str">
        <f>SalAnalysis[[#This Row],[Regular Hr Rate]]</f>
        <v/>
      </c>
      <c r="E94" s="33" t="str">
        <f>SalAnalysis[[#This Row],[Expected Annual Non-Exempt
Total Pay]]</f>
        <v/>
      </c>
      <c r="F94" s="33" t="str">
        <f>SalAnalysis[[#This Row],[Expected Annual Non-Exempt Regular Pay]]</f>
        <v/>
      </c>
      <c r="G94" s="15"/>
      <c r="H94"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94" s="35" t="str">
        <f>IF(Decisions[[#This Row],[Employee]]="","",IFERROR(Decisions[[#This Row],[Chosen Cost]]-SalAnalysis[[#This Row],[Annual Salary]],""))</f>
        <v/>
      </c>
    </row>
    <row r="95" spans="1:9" x14ac:dyDescent="0.25">
      <c r="A95" t="str">
        <f>IF(EESalData[[#This Row],[Employee]]="","",EESalData[[#This Row],[Employee]])</f>
        <v/>
      </c>
      <c r="B95" s="33" t="str">
        <f>IF(EESalData[[#This Row],[Employee]]="","",SalAnalysis[[#This Row],[Annual Salary]])</f>
        <v/>
      </c>
      <c r="C95" s="33" t="str">
        <f>SalAnalysis[[#This Row],[Minimum Exempt Salary]]</f>
        <v/>
      </c>
      <c r="D95" s="34" t="str">
        <f>SalAnalysis[[#This Row],[Regular Hr Rate]]</f>
        <v/>
      </c>
      <c r="E95" s="33" t="str">
        <f>SalAnalysis[[#This Row],[Expected Annual Non-Exempt
Total Pay]]</f>
        <v/>
      </c>
      <c r="F95" s="33" t="str">
        <f>SalAnalysis[[#This Row],[Expected Annual Non-Exempt Regular Pay]]</f>
        <v/>
      </c>
      <c r="G95" s="15"/>
      <c r="H95"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95" s="35" t="str">
        <f>IF(Decisions[[#This Row],[Employee]]="","",IFERROR(Decisions[[#This Row],[Chosen Cost]]-SalAnalysis[[#This Row],[Annual Salary]],""))</f>
        <v/>
      </c>
    </row>
    <row r="96" spans="1:9" x14ac:dyDescent="0.25">
      <c r="A96" t="str">
        <f>IF(EESalData[[#This Row],[Employee]]="","",EESalData[[#This Row],[Employee]])</f>
        <v/>
      </c>
      <c r="B96" s="33" t="str">
        <f>IF(EESalData[[#This Row],[Employee]]="","",SalAnalysis[[#This Row],[Annual Salary]])</f>
        <v/>
      </c>
      <c r="C96" s="33" t="str">
        <f>SalAnalysis[[#This Row],[Minimum Exempt Salary]]</f>
        <v/>
      </c>
      <c r="D96" s="34" t="str">
        <f>SalAnalysis[[#This Row],[Regular Hr Rate]]</f>
        <v/>
      </c>
      <c r="E96" s="33" t="str">
        <f>SalAnalysis[[#This Row],[Expected Annual Non-Exempt
Total Pay]]</f>
        <v/>
      </c>
      <c r="F96" s="33" t="str">
        <f>SalAnalysis[[#This Row],[Expected Annual Non-Exempt Regular Pay]]</f>
        <v/>
      </c>
      <c r="G96" s="15"/>
      <c r="H96"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96" s="35" t="str">
        <f>IF(Decisions[[#This Row],[Employee]]="","",IFERROR(Decisions[[#This Row],[Chosen Cost]]-SalAnalysis[[#This Row],[Annual Salary]],""))</f>
        <v/>
      </c>
    </row>
    <row r="97" spans="1:9" x14ac:dyDescent="0.25">
      <c r="A97" t="str">
        <f>IF(EESalData[[#This Row],[Employee]]="","",EESalData[[#This Row],[Employee]])</f>
        <v/>
      </c>
      <c r="B97" s="33" t="str">
        <f>IF(EESalData[[#This Row],[Employee]]="","",SalAnalysis[[#This Row],[Annual Salary]])</f>
        <v/>
      </c>
      <c r="C97" s="33" t="str">
        <f>SalAnalysis[[#This Row],[Minimum Exempt Salary]]</f>
        <v/>
      </c>
      <c r="D97" s="34" t="str">
        <f>SalAnalysis[[#This Row],[Regular Hr Rate]]</f>
        <v/>
      </c>
      <c r="E97" s="33" t="str">
        <f>SalAnalysis[[#This Row],[Expected Annual Non-Exempt
Total Pay]]</f>
        <v/>
      </c>
      <c r="F97" s="33" t="str">
        <f>SalAnalysis[[#This Row],[Expected Annual Non-Exempt Regular Pay]]</f>
        <v/>
      </c>
      <c r="G97" s="15"/>
      <c r="H97"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97" s="35" t="str">
        <f>IF(Decisions[[#This Row],[Employee]]="","",IFERROR(Decisions[[#This Row],[Chosen Cost]]-SalAnalysis[[#This Row],[Annual Salary]],""))</f>
        <v/>
      </c>
    </row>
    <row r="98" spans="1:9" x14ac:dyDescent="0.25">
      <c r="A98" t="str">
        <f>IF(EESalData[[#This Row],[Employee]]="","",EESalData[[#This Row],[Employee]])</f>
        <v/>
      </c>
      <c r="B98" s="33" t="str">
        <f>IF(EESalData[[#This Row],[Employee]]="","",SalAnalysis[[#This Row],[Annual Salary]])</f>
        <v/>
      </c>
      <c r="C98" s="33" t="str">
        <f>SalAnalysis[[#This Row],[Minimum Exempt Salary]]</f>
        <v/>
      </c>
      <c r="D98" s="34" t="str">
        <f>SalAnalysis[[#This Row],[Regular Hr Rate]]</f>
        <v/>
      </c>
      <c r="E98" s="33" t="str">
        <f>SalAnalysis[[#This Row],[Expected Annual Non-Exempt
Total Pay]]</f>
        <v/>
      </c>
      <c r="F98" s="33" t="str">
        <f>SalAnalysis[[#This Row],[Expected Annual Non-Exempt Regular Pay]]</f>
        <v/>
      </c>
      <c r="G98" s="15"/>
      <c r="H98"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98" s="35" t="str">
        <f>IF(Decisions[[#This Row],[Employee]]="","",IFERROR(Decisions[[#This Row],[Chosen Cost]]-SalAnalysis[[#This Row],[Annual Salary]],""))</f>
        <v/>
      </c>
    </row>
    <row r="99" spans="1:9" x14ac:dyDescent="0.25">
      <c r="A99" t="str">
        <f>IF(EESalData[[#This Row],[Employee]]="","",EESalData[[#This Row],[Employee]])</f>
        <v/>
      </c>
      <c r="B99" s="33" t="str">
        <f>IF(EESalData[[#This Row],[Employee]]="","",SalAnalysis[[#This Row],[Annual Salary]])</f>
        <v/>
      </c>
      <c r="C99" s="33" t="str">
        <f>SalAnalysis[[#This Row],[Minimum Exempt Salary]]</f>
        <v/>
      </c>
      <c r="D99" s="34" t="str">
        <f>SalAnalysis[[#This Row],[Regular Hr Rate]]</f>
        <v/>
      </c>
      <c r="E99" s="33" t="str">
        <f>SalAnalysis[[#This Row],[Expected Annual Non-Exempt
Total Pay]]</f>
        <v/>
      </c>
      <c r="F99" s="33" t="str">
        <f>SalAnalysis[[#This Row],[Expected Annual Non-Exempt Regular Pay]]</f>
        <v/>
      </c>
      <c r="G99" s="15"/>
      <c r="H99"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99" s="35" t="str">
        <f>IF(Decisions[[#This Row],[Employee]]="","",IFERROR(Decisions[[#This Row],[Chosen Cost]]-SalAnalysis[[#This Row],[Annual Salary]],""))</f>
        <v/>
      </c>
    </row>
    <row r="100" spans="1:9" x14ac:dyDescent="0.25">
      <c r="A100" t="str">
        <f>IF(EESalData[[#This Row],[Employee]]="","",EESalData[[#This Row],[Employee]])</f>
        <v/>
      </c>
      <c r="B100" s="33" t="str">
        <f>IF(EESalData[[#This Row],[Employee]]="","",SalAnalysis[[#This Row],[Annual Salary]])</f>
        <v/>
      </c>
      <c r="C100" s="33" t="str">
        <f>SalAnalysis[[#This Row],[Minimum Exempt Salary]]</f>
        <v/>
      </c>
      <c r="D100" s="34" t="str">
        <f>SalAnalysis[[#This Row],[Regular Hr Rate]]</f>
        <v/>
      </c>
      <c r="E100" s="33" t="str">
        <f>SalAnalysis[[#This Row],[Expected Annual Non-Exempt
Total Pay]]</f>
        <v/>
      </c>
      <c r="F100" s="33" t="str">
        <f>SalAnalysis[[#This Row],[Expected Annual Non-Exempt Regular Pay]]</f>
        <v/>
      </c>
      <c r="G100" s="15"/>
      <c r="H100"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100" s="35" t="str">
        <f>IF(Decisions[[#This Row],[Employee]]="","",IFERROR(Decisions[[#This Row],[Chosen Cost]]-SalAnalysis[[#This Row],[Annual Salary]],""))</f>
        <v/>
      </c>
    </row>
    <row r="101" spans="1:9" x14ac:dyDescent="0.25">
      <c r="A101" t="str">
        <f>IF(EESalData[[#This Row],[Employee]]="","",EESalData[[#This Row],[Employee]])</f>
        <v/>
      </c>
      <c r="B101" s="33" t="str">
        <f>IF(EESalData[[#This Row],[Employee]]="","",SalAnalysis[[#This Row],[Annual Salary]])</f>
        <v/>
      </c>
      <c r="C101" s="33" t="str">
        <f>SalAnalysis[[#This Row],[Minimum Exempt Salary]]</f>
        <v/>
      </c>
      <c r="D101" s="34" t="str">
        <f>SalAnalysis[[#This Row],[Regular Hr Rate]]</f>
        <v/>
      </c>
      <c r="E101" s="33" t="str">
        <f>SalAnalysis[[#This Row],[Expected Annual Non-Exempt
Total Pay]]</f>
        <v/>
      </c>
      <c r="F101" s="33" t="str">
        <f>SalAnalysis[[#This Row],[Expected Annual Non-Exempt Regular Pay]]</f>
        <v/>
      </c>
      <c r="G101" s="15"/>
      <c r="H101"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101" s="35" t="str">
        <f>IF(Decisions[[#This Row],[Employee]]="","",IFERROR(Decisions[[#This Row],[Chosen Cost]]-SalAnalysis[[#This Row],[Annual Salary]],""))</f>
        <v/>
      </c>
    </row>
    <row r="102" spans="1:9" x14ac:dyDescent="0.25">
      <c r="A102" t="str">
        <f>IF(EESalData[[#This Row],[Employee]]="","",EESalData[[#This Row],[Employee]])</f>
        <v/>
      </c>
      <c r="B102" s="33" t="str">
        <f>IF(EESalData[[#This Row],[Employee]]="","",SalAnalysis[[#This Row],[Annual Salary]])</f>
        <v/>
      </c>
      <c r="C102" s="33" t="str">
        <f>SalAnalysis[[#This Row],[Minimum Exempt Salary]]</f>
        <v/>
      </c>
      <c r="D102" s="34" t="str">
        <f>SalAnalysis[[#This Row],[Regular Hr Rate]]</f>
        <v/>
      </c>
      <c r="E102" s="33" t="str">
        <f>SalAnalysis[[#This Row],[Expected Annual Non-Exempt
Total Pay]]</f>
        <v/>
      </c>
      <c r="F102" s="33" t="str">
        <f>SalAnalysis[[#This Row],[Expected Annual Non-Exempt Regular Pay]]</f>
        <v/>
      </c>
      <c r="G102" s="15"/>
      <c r="H102"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102" s="35" t="str">
        <f>IF(Decisions[[#This Row],[Employee]]="","",IFERROR(Decisions[[#This Row],[Chosen Cost]]-SalAnalysis[[#This Row],[Annual Salary]],""))</f>
        <v/>
      </c>
    </row>
    <row r="103" spans="1:9" x14ac:dyDescent="0.25">
      <c r="A103" t="str">
        <f>IF(EESalData[[#This Row],[Employee]]="","",EESalData[[#This Row],[Employee]])</f>
        <v/>
      </c>
      <c r="B103" s="33" t="str">
        <f>IF(EESalData[[#This Row],[Employee]]="","",SalAnalysis[[#This Row],[Annual Salary]])</f>
        <v/>
      </c>
      <c r="C103" s="33" t="str">
        <f>SalAnalysis[[#This Row],[Minimum Exempt Salary]]</f>
        <v/>
      </c>
      <c r="D103" s="34" t="str">
        <f>SalAnalysis[[#This Row],[Regular Hr Rate]]</f>
        <v/>
      </c>
      <c r="E103" s="33" t="str">
        <f>SalAnalysis[[#This Row],[Expected Annual Non-Exempt
Total Pay]]</f>
        <v/>
      </c>
      <c r="F103" s="33" t="str">
        <f>SalAnalysis[[#This Row],[Expected Annual Non-Exempt Regular Pay]]</f>
        <v/>
      </c>
      <c r="G103" s="15"/>
      <c r="H103"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103" s="35" t="str">
        <f>IF(Decisions[[#This Row],[Employee]]="","",IFERROR(Decisions[[#This Row],[Chosen Cost]]-SalAnalysis[[#This Row],[Annual Salary]],""))</f>
        <v/>
      </c>
    </row>
    <row r="104" spans="1:9" x14ac:dyDescent="0.25">
      <c r="A104" t="str">
        <f>IF(EESalData[[#This Row],[Employee]]="","",EESalData[[#This Row],[Employee]])</f>
        <v/>
      </c>
      <c r="B104" s="33" t="str">
        <f>IF(EESalData[[#This Row],[Employee]]="","",SalAnalysis[[#This Row],[Annual Salary]])</f>
        <v/>
      </c>
      <c r="C104" s="33" t="str">
        <f>SalAnalysis[[#This Row],[Minimum Exempt Salary]]</f>
        <v/>
      </c>
      <c r="D104" s="34" t="str">
        <f>SalAnalysis[[#This Row],[Regular Hr Rate]]</f>
        <v/>
      </c>
      <c r="E104" s="33" t="str">
        <f>SalAnalysis[[#This Row],[Expected Annual Non-Exempt
Total Pay]]</f>
        <v/>
      </c>
      <c r="F104" s="33" t="str">
        <f>SalAnalysis[[#This Row],[Expected Annual Non-Exempt Regular Pay]]</f>
        <v/>
      </c>
      <c r="G104" s="15"/>
      <c r="H104"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104" s="35" t="str">
        <f>IF(Decisions[[#This Row],[Employee]]="","",IFERROR(Decisions[[#This Row],[Chosen Cost]]-SalAnalysis[[#This Row],[Annual Salary]],""))</f>
        <v/>
      </c>
    </row>
    <row r="105" spans="1:9" x14ac:dyDescent="0.25">
      <c r="A105" t="str">
        <f>IF(EESalData[[#This Row],[Employee]]="","",EESalData[[#This Row],[Employee]])</f>
        <v/>
      </c>
      <c r="B105" s="33" t="str">
        <f>IF(EESalData[[#This Row],[Employee]]="","",SalAnalysis[[#This Row],[Annual Salary]])</f>
        <v/>
      </c>
      <c r="C105" s="33" t="str">
        <f>SalAnalysis[[#This Row],[Minimum Exempt Salary]]</f>
        <v/>
      </c>
      <c r="D105" s="34" t="str">
        <f>SalAnalysis[[#This Row],[Regular Hr Rate]]</f>
        <v/>
      </c>
      <c r="E105" s="33" t="str">
        <f>SalAnalysis[[#This Row],[Expected Annual Non-Exempt
Total Pay]]</f>
        <v/>
      </c>
      <c r="F105" s="33" t="str">
        <f>SalAnalysis[[#This Row],[Expected Annual Non-Exempt Regular Pay]]</f>
        <v/>
      </c>
      <c r="G105" s="15"/>
      <c r="H105"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105" s="35" t="str">
        <f>IF(Decisions[[#This Row],[Employee]]="","",IFERROR(Decisions[[#This Row],[Chosen Cost]]-SalAnalysis[[#This Row],[Annual Salary]],""))</f>
        <v/>
      </c>
    </row>
    <row r="106" spans="1:9" x14ac:dyDescent="0.25">
      <c r="A106" t="str">
        <f>IF(EESalData[[#This Row],[Employee]]="","",EESalData[[#This Row],[Employee]])</f>
        <v/>
      </c>
      <c r="B106" s="33" t="str">
        <f>IF(EESalData[[#This Row],[Employee]]="","",SalAnalysis[[#This Row],[Annual Salary]])</f>
        <v/>
      </c>
      <c r="C106" s="33" t="str">
        <f>SalAnalysis[[#This Row],[Minimum Exempt Salary]]</f>
        <v/>
      </c>
      <c r="D106" s="34" t="str">
        <f>SalAnalysis[[#This Row],[Regular Hr Rate]]</f>
        <v/>
      </c>
      <c r="E106" s="33" t="str">
        <f>SalAnalysis[[#This Row],[Expected Annual Non-Exempt
Total Pay]]</f>
        <v/>
      </c>
      <c r="F106" s="33" t="str">
        <f>SalAnalysis[[#This Row],[Expected Annual Non-Exempt Regular Pay]]</f>
        <v/>
      </c>
      <c r="G106" s="15"/>
      <c r="H106"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106" s="35" t="str">
        <f>IF(Decisions[[#This Row],[Employee]]="","",IFERROR(Decisions[[#This Row],[Chosen Cost]]-SalAnalysis[[#This Row],[Annual Salary]],""))</f>
        <v/>
      </c>
    </row>
    <row r="107" spans="1:9" x14ac:dyDescent="0.25">
      <c r="A107" t="str">
        <f>IF(EESalData[[#This Row],[Employee]]="","",EESalData[[#This Row],[Employee]])</f>
        <v/>
      </c>
      <c r="B107" s="33" t="str">
        <f>IF(EESalData[[#This Row],[Employee]]="","",SalAnalysis[[#This Row],[Annual Salary]])</f>
        <v/>
      </c>
      <c r="C107" s="33" t="str">
        <f>SalAnalysis[[#This Row],[Minimum Exempt Salary]]</f>
        <v/>
      </c>
      <c r="D107" s="34" t="str">
        <f>SalAnalysis[[#This Row],[Regular Hr Rate]]</f>
        <v/>
      </c>
      <c r="E107" s="33" t="str">
        <f>SalAnalysis[[#This Row],[Expected Annual Non-Exempt
Total Pay]]</f>
        <v/>
      </c>
      <c r="F107" s="33" t="str">
        <f>SalAnalysis[[#This Row],[Expected Annual Non-Exempt Regular Pay]]</f>
        <v/>
      </c>
      <c r="G107" s="15"/>
      <c r="H107"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107" s="35" t="str">
        <f>IF(Decisions[[#This Row],[Employee]]="","",IFERROR(Decisions[[#This Row],[Chosen Cost]]-SalAnalysis[[#This Row],[Annual Salary]],""))</f>
        <v/>
      </c>
    </row>
    <row r="108" spans="1:9" x14ac:dyDescent="0.25">
      <c r="A108" t="str">
        <f>IF(EESalData[[#This Row],[Employee]]="","",EESalData[[#This Row],[Employee]])</f>
        <v/>
      </c>
      <c r="B108" s="33" t="str">
        <f>IF(EESalData[[#This Row],[Employee]]="","",SalAnalysis[[#This Row],[Annual Salary]])</f>
        <v/>
      </c>
      <c r="C108" s="33" t="str">
        <f>SalAnalysis[[#This Row],[Minimum Exempt Salary]]</f>
        <v/>
      </c>
      <c r="D108" s="34" t="str">
        <f>SalAnalysis[[#This Row],[Regular Hr Rate]]</f>
        <v/>
      </c>
      <c r="E108" s="33" t="str">
        <f>SalAnalysis[[#This Row],[Expected Annual Non-Exempt
Total Pay]]</f>
        <v/>
      </c>
      <c r="F108" s="33" t="str">
        <f>SalAnalysis[[#This Row],[Expected Annual Non-Exempt Regular Pay]]</f>
        <v/>
      </c>
      <c r="G108" s="15"/>
      <c r="H108"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108" s="35" t="str">
        <f>IF(Decisions[[#This Row],[Employee]]="","",IFERROR(Decisions[[#This Row],[Chosen Cost]]-SalAnalysis[[#This Row],[Annual Salary]],""))</f>
        <v/>
      </c>
    </row>
    <row r="109" spans="1:9" x14ac:dyDescent="0.25">
      <c r="A109" t="str">
        <f>IF(EESalData[[#This Row],[Employee]]="","",EESalData[[#This Row],[Employee]])</f>
        <v/>
      </c>
      <c r="B109" s="33" t="str">
        <f>IF(EESalData[[#This Row],[Employee]]="","",SalAnalysis[[#This Row],[Annual Salary]])</f>
        <v/>
      </c>
      <c r="C109" s="33" t="str">
        <f>SalAnalysis[[#This Row],[Minimum Exempt Salary]]</f>
        <v/>
      </c>
      <c r="D109" s="34" t="str">
        <f>SalAnalysis[[#This Row],[Regular Hr Rate]]</f>
        <v/>
      </c>
      <c r="E109" s="33" t="str">
        <f>SalAnalysis[[#This Row],[Expected Annual Non-Exempt
Total Pay]]</f>
        <v/>
      </c>
      <c r="F109" s="33" t="str">
        <f>SalAnalysis[[#This Row],[Expected Annual Non-Exempt Regular Pay]]</f>
        <v/>
      </c>
      <c r="G109" s="15"/>
      <c r="H109"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109" s="35" t="str">
        <f>IF(Decisions[[#This Row],[Employee]]="","",IFERROR(Decisions[[#This Row],[Chosen Cost]]-SalAnalysis[[#This Row],[Annual Salary]],""))</f>
        <v/>
      </c>
    </row>
    <row r="110" spans="1:9" x14ac:dyDescent="0.25">
      <c r="A110" t="str">
        <f>IF(EESalData[[#This Row],[Employee]]="","",EESalData[[#This Row],[Employee]])</f>
        <v/>
      </c>
      <c r="B110" s="33" t="str">
        <f>IF(EESalData[[#This Row],[Employee]]="","",SalAnalysis[[#This Row],[Annual Salary]])</f>
        <v/>
      </c>
      <c r="C110" s="33" t="str">
        <f>SalAnalysis[[#This Row],[Minimum Exempt Salary]]</f>
        <v/>
      </c>
      <c r="D110" s="34" t="str">
        <f>SalAnalysis[[#This Row],[Regular Hr Rate]]</f>
        <v/>
      </c>
      <c r="E110" s="33" t="str">
        <f>SalAnalysis[[#This Row],[Expected Annual Non-Exempt
Total Pay]]</f>
        <v/>
      </c>
      <c r="F110" s="33" t="str">
        <f>SalAnalysis[[#This Row],[Expected Annual Non-Exempt Regular Pay]]</f>
        <v/>
      </c>
      <c r="G110" s="15"/>
      <c r="H110"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110" s="35" t="str">
        <f>IF(Decisions[[#This Row],[Employee]]="","",IFERROR(Decisions[[#This Row],[Chosen Cost]]-SalAnalysis[[#This Row],[Annual Salary]],""))</f>
        <v/>
      </c>
    </row>
    <row r="111" spans="1:9" x14ac:dyDescent="0.25">
      <c r="A111" t="str">
        <f>IF(EESalData[[#This Row],[Employee]]="","",EESalData[[#This Row],[Employee]])</f>
        <v/>
      </c>
      <c r="B111" s="33" t="str">
        <f>IF(EESalData[[#This Row],[Employee]]="","",SalAnalysis[[#This Row],[Annual Salary]])</f>
        <v/>
      </c>
      <c r="C111" s="33" t="str">
        <f>SalAnalysis[[#This Row],[Minimum Exempt Salary]]</f>
        <v/>
      </c>
      <c r="D111" s="34" t="str">
        <f>SalAnalysis[[#This Row],[Regular Hr Rate]]</f>
        <v/>
      </c>
      <c r="E111" s="33" t="str">
        <f>SalAnalysis[[#This Row],[Expected Annual Non-Exempt
Total Pay]]</f>
        <v/>
      </c>
      <c r="F111" s="33" t="str">
        <f>SalAnalysis[[#This Row],[Expected Annual Non-Exempt Regular Pay]]</f>
        <v/>
      </c>
      <c r="G111" s="15"/>
      <c r="H111"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111" s="35" t="str">
        <f>IF(Decisions[[#This Row],[Employee]]="","",IFERROR(Decisions[[#This Row],[Chosen Cost]]-SalAnalysis[[#This Row],[Annual Salary]],""))</f>
        <v/>
      </c>
    </row>
    <row r="112" spans="1:9" x14ac:dyDescent="0.25">
      <c r="A112" t="str">
        <f>IF(EESalData[[#This Row],[Employee]]="","",EESalData[[#This Row],[Employee]])</f>
        <v/>
      </c>
      <c r="B112" s="33" t="str">
        <f>IF(EESalData[[#This Row],[Employee]]="","",SalAnalysis[[#This Row],[Annual Salary]])</f>
        <v/>
      </c>
      <c r="C112" s="33" t="str">
        <f>SalAnalysis[[#This Row],[Minimum Exempt Salary]]</f>
        <v/>
      </c>
      <c r="D112" s="34" t="str">
        <f>SalAnalysis[[#This Row],[Regular Hr Rate]]</f>
        <v/>
      </c>
      <c r="E112" s="33" t="str">
        <f>SalAnalysis[[#This Row],[Expected Annual Non-Exempt
Total Pay]]</f>
        <v/>
      </c>
      <c r="F112" s="33" t="str">
        <f>SalAnalysis[[#This Row],[Expected Annual Non-Exempt Regular Pay]]</f>
        <v/>
      </c>
      <c r="G112" s="15"/>
      <c r="H112"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112" s="35" t="str">
        <f>IF(Decisions[[#This Row],[Employee]]="","",IFERROR(Decisions[[#This Row],[Chosen Cost]]-SalAnalysis[[#This Row],[Annual Salary]],""))</f>
        <v/>
      </c>
    </row>
    <row r="113" spans="1:9" x14ac:dyDescent="0.25">
      <c r="A113" t="str">
        <f>IF(EESalData[[#This Row],[Employee]]="","",EESalData[[#This Row],[Employee]])</f>
        <v/>
      </c>
      <c r="B113" s="33" t="str">
        <f>IF(EESalData[[#This Row],[Employee]]="","",SalAnalysis[[#This Row],[Annual Salary]])</f>
        <v/>
      </c>
      <c r="C113" s="33" t="str">
        <f>SalAnalysis[[#This Row],[Minimum Exempt Salary]]</f>
        <v/>
      </c>
      <c r="D113" s="34" t="str">
        <f>SalAnalysis[[#This Row],[Regular Hr Rate]]</f>
        <v/>
      </c>
      <c r="E113" s="33" t="str">
        <f>SalAnalysis[[#This Row],[Expected Annual Non-Exempt
Total Pay]]</f>
        <v/>
      </c>
      <c r="F113" s="33" t="str">
        <f>SalAnalysis[[#This Row],[Expected Annual Non-Exempt Regular Pay]]</f>
        <v/>
      </c>
      <c r="G113" s="15"/>
      <c r="H113"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113" s="35" t="str">
        <f>IF(Decisions[[#This Row],[Employee]]="","",IFERROR(Decisions[[#This Row],[Chosen Cost]]-SalAnalysis[[#This Row],[Annual Salary]],""))</f>
        <v/>
      </c>
    </row>
    <row r="114" spans="1:9" x14ac:dyDescent="0.25">
      <c r="A114" t="str">
        <f>IF(EESalData[[#This Row],[Employee]]="","",EESalData[[#This Row],[Employee]])</f>
        <v/>
      </c>
      <c r="B114" s="33" t="str">
        <f>IF(EESalData[[#This Row],[Employee]]="","",SalAnalysis[[#This Row],[Annual Salary]])</f>
        <v/>
      </c>
      <c r="C114" s="33" t="str">
        <f>SalAnalysis[[#This Row],[Minimum Exempt Salary]]</f>
        <v/>
      </c>
      <c r="D114" s="34" t="str">
        <f>SalAnalysis[[#This Row],[Regular Hr Rate]]</f>
        <v/>
      </c>
      <c r="E114" s="33" t="str">
        <f>SalAnalysis[[#This Row],[Expected Annual Non-Exempt
Total Pay]]</f>
        <v/>
      </c>
      <c r="F114" s="33" t="str">
        <f>SalAnalysis[[#This Row],[Expected Annual Non-Exempt Regular Pay]]</f>
        <v/>
      </c>
      <c r="G114" s="15"/>
      <c r="H114"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114" s="35" t="str">
        <f>IF(Decisions[[#This Row],[Employee]]="","",IFERROR(Decisions[[#This Row],[Chosen Cost]]-SalAnalysis[[#This Row],[Annual Salary]],""))</f>
        <v/>
      </c>
    </row>
    <row r="115" spans="1:9" x14ac:dyDescent="0.25">
      <c r="A115" t="str">
        <f>IF(EESalData[[#This Row],[Employee]]="","",EESalData[[#This Row],[Employee]])</f>
        <v/>
      </c>
      <c r="B115" s="33" t="str">
        <f>IF(EESalData[[#This Row],[Employee]]="","",SalAnalysis[[#This Row],[Annual Salary]])</f>
        <v/>
      </c>
      <c r="C115" s="33" t="str">
        <f>SalAnalysis[[#This Row],[Minimum Exempt Salary]]</f>
        <v/>
      </c>
      <c r="D115" s="34" t="str">
        <f>SalAnalysis[[#This Row],[Regular Hr Rate]]</f>
        <v/>
      </c>
      <c r="E115" s="33" t="str">
        <f>SalAnalysis[[#This Row],[Expected Annual Non-Exempt
Total Pay]]</f>
        <v/>
      </c>
      <c r="F115" s="33" t="str">
        <f>SalAnalysis[[#This Row],[Expected Annual Non-Exempt Regular Pay]]</f>
        <v/>
      </c>
      <c r="G115" s="15"/>
      <c r="H115"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115" s="35" t="str">
        <f>IF(Decisions[[#This Row],[Employee]]="","",IFERROR(Decisions[[#This Row],[Chosen Cost]]-SalAnalysis[[#This Row],[Annual Salary]],""))</f>
        <v/>
      </c>
    </row>
    <row r="116" spans="1:9" x14ac:dyDescent="0.25">
      <c r="A116" t="str">
        <f>IF(EESalData[[#This Row],[Employee]]="","",EESalData[[#This Row],[Employee]])</f>
        <v/>
      </c>
      <c r="B116" s="33" t="str">
        <f>IF(EESalData[[#This Row],[Employee]]="","",SalAnalysis[[#This Row],[Annual Salary]])</f>
        <v/>
      </c>
      <c r="C116" s="33" t="str">
        <f>SalAnalysis[[#This Row],[Minimum Exempt Salary]]</f>
        <v/>
      </c>
      <c r="D116" s="34" t="str">
        <f>SalAnalysis[[#This Row],[Regular Hr Rate]]</f>
        <v/>
      </c>
      <c r="E116" s="33" t="str">
        <f>SalAnalysis[[#This Row],[Expected Annual Non-Exempt
Total Pay]]</f>
        <v/>
      </c>
      <c r="F116" s="33" t="str">
        <f>SalAnalysis[[#This Row],[Expected Annual Non-Exempt Regular Pay]]</f>
        <v/>
      </c>
      <c r="G116" s="15"/>
      <c r="H116"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116" s="35" t="str">
        <f>IF(Decisions[[#This Row],[Employee]]="","",IFERROR(Decisions[[#This Row],[Chosen Cost]]-SalAnalysis[[#This Row],[Annual Salary]],""))</f>
        <v/>
      </c>
    </row>
    <row r="117" spans="1:9" x14ac:dyDescent="0.25">
      <c r="A117" t="str">
        <f>IF(EESalData[[#This Row],[Employee]]="","",EESalData[[#This Row],[Employee]])</f>
        <v/>
      </c>
      <c r="B117" s="33" t="str">
        <f>IF(EESalData[[#This Row],[Employee]]="","",SalAnalysis[[#This Row],[Annual Salary]])</f>
        <v/>
      </c>
      <c r="C117" s="33" t="str">
        <f>SalAnalysis[[#This Row],[Minimum Exempt Salary]]</f>
        <v/>
      </c>
      <c r="D117" s="34" t="str">
        <f>SalAnalysis[[#This Row],[Regular Hr Rate]]</f>
        <v/>
      </c>
      <c r="E117" s="33" t="str">
        <f>SalAnalysis[[#This Row],[Expected Annual Non-Exempt
Total Pay]]</f>
        <v/>
      </c>
      <c r="F117" s="33" t="str">
        <f>SalAnalysis[[#This Row],[Expected Annual Non-Exempt Regular Pay]]</f>
        <v/>
      </c>
      <c r="G117" s="15"/>
      <c r="H117"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117" s="35" t="str">
        <f>IF(Decisions[[#This Row],[Employee]]="","",IFERROR(Decisions[[#This Row],[Chosen Cost]]-SalAnalysis[[#This Row],[Annual Salary]],""))</f>
        <v/>
      </c>
    </row>
    <row r="118" spans="1:9" x14ac:dyDescent="0.25">
      <c r="A118" t="str">
        <f>IF(EESalData[[#This Row],[Employee]]="","",EESalData[[#This Row],[Employee]])</f>
        <v/>
      </c>
      <c r="B118" s="33" t="str">
        <f>IF(EESalData[[#This Row],[Employee]]="","",SalAnalysis[[#This Row],[Annual Salary]])</f>
        <v/>
      </c>
      <c r="C118" s="33" t="str">
        <f>SalAnalysis[[#This Row],[Minimum Exempt Salary]]</f>
        <v/>
      </c>
      <c r="D118" s="34" t="str">
        <f>SalAnalysis[[#This Row],[Regular Hr Rate]]</f>
        <v/>
      </c>
      <c r="E118" s="33" t="str">
        <f>SalAnalysis[[#This Row],[Expected Annual Non-Exempt
Total Pay]]</f>
        <v/>
      </c>
      <c r="F118" s="33" t="str">
        <f>SalAnalysis[[#This Row],[Expected Annual Non-Exempt Regular Pay]]</f>
        <v/>
      </c>
      <c r="G118" s="15"/>
      <c r="H118"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118" s="35" t="str">
        <f>IF(Decisions[[#This Row],[Employee]]="","",IFERROR(Decisions[[#This Row],[Chosen Cost]]-SalAnalysis[[#This Row],[Annual Salary]],""))</f>
        <v/>
      </c>
    </row>
    <row r="119" spans="1:9" x14ac:dyDescent="0.25">
      <c r="A119" t="str">
        <f>IF(EESalData[[#This Row],[Employee]]="","",EESalData[[#This Row],[Employee]])</f>
        <v/>
      </c>
      <c r="B119" s="33" t="str">
        <f>IF(EESalData[[#This Row],[Employee]]="","",SalAnalysis[[#This Row],[Annual Salary]])</f>
        <v/>
      </c>
      <c r="C119" s="33" t="str">
        <f>SalAnalysis[[#This Row],[Minimum Exempt Salary]]</f>
        <v/>
      </c>
      <c r="D119" s="34" t="str">
        <f>SalAnalysis[[#This Row],[Regular Hr Rate]]</f>
        <v/>
      </c>
      <c r="E119" s="33" t="str">
        <f>SalAnalysis[[#This Row],[Expected Annual Non-Exempt
Total Pay]]</f>
        <v/>
      </c>
      <c r="F119" s="33" t="str">
        <f>SalAnalysis[[#This Row],[Expected Annual Non-Exempt Regular Pay]]</f>
        <v/>
      </c>
      <c r="G119" s="15"/>
      <c r="H119"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119" s="35" t="str">
        <f>IF(Decisions[[#This Row],[Employee]]="","",IFERROR(Decisions[[#This Row],[Chosen Cost]]-SalAnalysis[[#This Row],[Annual Salary]],""))</f>
        <v/>
      </c>
    </row>
    <row r="120" spans="1:9" x14ac:dyDescent="0.25">
      <c r="A120" t="str">
        <f>IF(EESalData[[#This Row],[Employee]]="","",EESalData[[#This Row],[Employee]])</f>
        <v/>
      </c>
      <c r="B120" s="33" t="str">
        <f>IF(EESalData[[#This Row],[Employee]]="","",SalAnalysis[[#This Row],[Annual Salary]])</f>
        <v/>
      </c>
      <c r="C120" s="33" t="str">
        <f>SalAnalysis[[#This Row],[Minimum Exempt Salary]]</f>
        <v/>
      </c>
      <c r="D120" s="34" t="str">
        <f>SalAnalysis[[#This Row],[Regular Hr Rate]]</f>
        <v/>
      </c>
      <c r="E120" s="33" t="str">
        <f>SalAnalysis[[#This Row],[Expected Annual Non-Exempt
Total Pay]]</f>
        <v/>
      </c>
      <c r="F120" s="33" t="str">
        <f>SalAnalysis[[#This Row],[Expected Annual Non-Exempt Regular Pay]]</f>
        <v/>
      </c>
      <c r="G120" s="15"/>
      <c r="H120"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120" s="35" t="str">
        <f>IF(Decisions[[#This Row],[Employee]]="","",IFERROR(Decisions[[#This Row],[Chosen Cost]]-SalAnalysis[[#This Row],[Annual Salary]],""))</f>
        <v/>
      </c>
    </row>
    <row r="121" spans="1:9" x14ac:dyDescent="0.25">
      <c r="A121" t="str">
        <f>IF(EESalData[[#This Row],[Employee]]="","",EESalData[[#This Row],[Employee]])</f>
        <v/>
      </c>
      <c r="B121" s="33" t="str">
        <f>IF(EESalData[[#This Row],[Employee]]="","",SalAnalysis[[#This Row],[Annual Salary]])</f>
        <v/>
      </c>
      <c r="C121" s="33" t="str">
        <f>SalAnalysis[[#This Row],[Minimum Exempt Salary]]</f>
        <v/>
      </c>
      <c r="D121" s="34" t="str">
        <f>SalAnalysis[[#This Row],[Regular Hr Rate]]</f>
        <v/>
      </c>
      <c r="E121" s="33" t="str">
        <f>SalAnalysis[[#This Row],[Expected Annual Non-Exempt
Total Pay]]</f>
        <v/>
      </c>
      <c r="F121" s="33" t="str">
        <f>SalAnalysis[[#This Row],[Expected Annual Non-Exempt Regular Pay]]</f>
        <v/>
      </c>
      <c r="G121" s="15"/>
      <c r="H121"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121" s="35" t="str">
        <f>IF(Decisions[[#This Row],[Employee]]="","",IFERROR(Decisions[[#This Row],[Chosen Cost]]-SalAnalysis[[#This Row],[Annual Salary]],""))</f>
        <v/>
      </c>
    </row>
    <row r="122" spans="1:9" x14ac:dyDescent="0.25">
      <c r="A122" t="str">
        <f>IF(EESalData[[#This Row],[Employee]]="","",EESalData[[#This Row],[Employee]])</f>
        <v/>
      </c>
      <c r="B122" s="33" t="str">
        <f>IF(EESalData[[#This Row],[Employee]]="","",SalAnalysis[[#This Row],[Annual Salary]])</f>
        <v/>
      </c>
      <c r="C122" s="33" t="str">
        <f>SalAnalysis[[#This Row],[Minimum Exempt Salary]]</f>
        <v/>
      </c>
      <c r="D122" s="34" t="str">
        <f>SalAnalysis[[#This Row],[Regular Hr Rate]]</f>
        <v/>
      </c>
      <c r="E122" s="33" t="str">
        <f>SalAnalysis[[#This Row],[Expected Annual Non-Exempt
Total Pay]]</f>
        <v/>
      </c>
      <c r="F122" s="33" t="str">
        <f>SalAnalysis[[#This Row],[Expected Annual Non-Exempt Regular Pay]]</f>
        <v/>
      </c>
      <c r="G122" s="15"/>
      <c r="H122"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122" s="35" t="str">
        <f>IF(Decisions[[#This Row],[Employee]]="","",IFERROR(Decisions[[#This Row],[Chosen Cost]]-SalAnalysis[[#This Row],[Annual Salary]],""))</f>
        <v/>
      </c>
    </row>
    <row r="123" spans="1:9" x14ac:dyDescent="0.25">
      <c r="A123" t="str">
        <f>IF(EESalData[[#This Row],[Employee]]="","",EESalData[[#This Row],[Employee]])</f>
        <v/>
      </c>
      <c r="B123" s="33" t="str">
        <f>IF(EESalData[[#This Row],[Employee]]="","",SalAnalysis[[#This Row],[Annual Salary]])</f>
        <v/>
      </c>
      <c r="C123" s="33" t="str">
        <f>SalAnalysis[[#This Row],[Minimum Exempt Salary]]</f>
        <v/>
      </c>
      <c r="D123" s="34" t="str">
        <f>SalAnalysis[[#This Row],[Regular Hr Rate]]</f>
        <v/>
      </c>
      <c r="E123" s="33" t="str">
        <f>SalAnalysis[[#This Row],[Expected Annual Non-Exempt
Total Pay]]</f>
        <v/>
      </c>
      <c r="F123" s="33" t="str">
        <f>SalAnalysis[[#This Row],[Expected Annual Non-Exempt Regular Pay]]</f>
        <v/>
      </c>
      <c r="G123" s="15"/>
      <c r="H123"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123" s="35" t="str">
        <f>IF(Decisions[[#This Row],[Employee]]="","",IFERROR(Decisions[[#This Row],[Chosen Cost]]-SalAnalysis[[#This Row],[Annual Salary]],""))</f>
        <v/>
      </c>
    </row>
    <row r="124" spans="1:9" x14ac:dyDescent="0.25">
      <c r="A124" t="str">
        <f>IF(EESalData[[#This Row],[Employee]]="","",EESalData[[#This Row],[Employee]])</f>
        <v/>
      </c>
      <c r="B124" s="33" t="str">
        <f>IF(EESalData[[#This Row],[Employee]]="","",SalAnalysis[[#This Row],[Annual Salary]])</f>
        <v/>
      </c>
      <c r="C124" s="33" t="str">
        <f>SalAnalysis[[#This Row],[Minimum Exempt Salary]]</f>
        <v/>
      </c>
      <c r="D124" s="34" t="str">
        <f>SalAnalysis[[#This Row],[Regular Hr Rate]]</f>
        <v/>
      </c>
      <c r="E124" s="33" t="str">
        <f>SalAnalysis[[#This Row],[Expected Annual Non-Exempt
Total Pay]]</f>
        <v/>
      </c>
      <c r="F124" s="33" t="str">
        <f>SalAnalysis[[#This Row],[Expected Annual Non-Exempt Regular Pay]]</f>
        <v/>
      </c>
      <c r="G124" s="15"/>
      <c r="H124"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124" s="35" t="str">
        <f>IF(Decisions[[#This Row],[Employee]]="","",IFERROR(Decisions[[#This Row],[Chosen Cost]]-SalAnalysis[[#This Row],[Annual Salary]],""))</f>
        <v/>
      </c>
    </row>
    <row r="125" spans="1:9" x14ac:dyDescent="0.25">
      <c r="A125" t="str">
        <f>IF(EESalData[[#This Row],[Employee]]="","",EESalData[[#This Row],[Employee]])</f>
        <v/>
      </c>
      <c r="B125" s="33" t="str">
        <f>IF(EESalData[[#This Row],[Employee]]="","",SalAnalysis[[#This Row],[Annual Salary]])</f>
        <v/>
      </c>
      <c r="C125" s="33" t="str">
        <f>SalAnalysis[[#This Row],[Minimum Exempt Salary]]</f>
        <v/>
      </c>
      <c r="D125" s="34" t="str">
        <f>SalAnalysis[[#This Row],[Regular Hr Rate]]</f>
        <v/>
      </c>
      <c r="E125" s="33" t="str">
        <f>SalAnalysis[[#This Row],[Expected Annual Non-Exempt
Total Pay]]</f>
        <v/>
      </c>
      <c r="F125" s="33" t="str">
        <f>SalAnalysis[[#This Row],[Expected Annual Non-Exempt Regular Pay]]</f>
        <v/>
      </c>
      <c r="G125" s="15"/>
      <c r="H125"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125" s="35" t="str">
        <f>IF(Decisions[[#This Row],[Employee]]="","",IFERROR(Decisions[[#This Row],[Chosen Cost]]-SalAnalysis[[#This Row],[Annual Salary]],""))</f>
        <v/>
      </c>
    </row>
    <row r="126" spans="1:9" x14ac:dyDescent="0.25">
      <c r="A126" t="str">
        <f>IF(EESalData[[#This Row],[Employee]]="","",EESalData[[#This Row],[Employee]])</f>
        <v/>
      </c>
      <c r="B126" s="33" t="str">
        <f>IF(EESalData[[#This Row],[Employee]]="","",SalAnalysis[[#This Row],[Annual Salary]])</f>
        <v/>
      </c>
      <c r="C126" s="33" t="str">
        <f>SalAnalysis[[#This Row],[Minimum Exempt Salary]]</f>
        <v/>
      </c>
      <c r="D126" s="34" t="str">
        <f>SalAnalysis[[#This Row],[Regular Hr Rate]]</f>
        <v/>
      </c>
      <c r="E126" s="33" t="str">
        <f>SalAnalysis[[#This Row],[Expected Annual Non-Exempt
Total Pay]]</f>
        <v/>
      </c>
      <c r="F126" s="33" t="str">
        <f>SalAnalysis[[#This Row],[Expected Annual Non-Exempt Regular Pay]]</f>
        <v/>
      </c>
      <c r="G126" s="15"/>
      <c r="H126"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126" s="35" t="str">
        <f>IF(Decisions[[#This Row],[Employee]]="","",IFERROR(Decisions[[#This Row],[Chosen Cost]]-SalAnalysis[[#This Row],[Annual Salary]],""))</f>
        <v/>
      </c>
    </row>
    <row r="127" spans="1:9" x14ac:dyDescent="0.25">
      <c r="A127" t="str">
        <f>IF(EESalData[[#This Row],[Employee]]="","",EESalData[[#This Row],[Employee]])</f>
        <v/>
      </c>
      <c r="B127" s="33" t="str">
        <f>IF(EESalData[[#This Row],[Employee]]="","",SalAnalysis[[#This Row],[Annual Salary]])</f>
        <v/>
      </c>
      <c r="C127" s="33" t="str">
        <f>SalAnalysis[[#This Row],[Minimum Exempt Salary]]</f>
        <v/>
      </c>
      <c r="D127" s="34" t="str">
        <f>SalAnalysis[[#This Row],[Regular Hr Rate]]</f>
        <v/>
      </c>
      <c r="E127" s="33" t="str">
        <f>SalAnalysis[[#This Row],[Expected Annual Non-Exempt
Total Pay]]</f>
        <v/>
      </c>
      <c r="F127" s="33" t="str">
        <f>SalAnalysis[[#This Row],[Expected Annual Non-Exempt Regular Pay]]</f>
        <v/>
      </c>
      <c r="G127" s="15"/>
      <c r="H127"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127" s="35" t="str">
        <f>IF(Decisions[[#This Row],[Employee]]="","",IFERROR(Decisions[[#This Row],[Chosen Cost]]-SalAnalysis[[#This Row],[Annual Salary]],""))</f>
        <v/>
      </c>
    </row>
    <row r="128" spans="1:9" x14ac:dyDescent="0.25">
      <c r="A128" t="str">
        <f>IF(EESalData[[#This Row],[Employee]]="","",EESalData[[#This Row],[Employee]])</f>
        <v/>
      </c>
      <c r="B128" s="33" t="str">
        <f>IF(EESalData[[#This Row],[Employee]]="","",SalAnalysis[[#This Row],[Annual Salary]])</f>
        <v/>
      </c>
      <c r="C128" s="33" t="str">
        <f>SalAnalysis[[#This Row],[Minimum Exempt Salary]]</f>
        <v/>
      </c>
      <c r="D128" s="34" t="str">
        <f>SalAnalysis[[#This Row],[Regular Hr Rate]]</f>
        <v/>
      </c>
      <c r="E128" s="33" t="str">
        <f>SalAnalysis[[#This Row],[Expected Annual Non-Exempt
Total Pay]]</f>
        <v/>
      </c>
      <c r="F128" s="33" t="str">
        <f>SalAnalysis[[#This Row],[Expected Annual Non-Exempt Regular Pay]]</f>
        <v/>
      </c>
      <c r="G128" s="15"/>
      <c r="H128"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128" s="35" t="str">
        <f>IF(Decisions[[#This Row],[Employee]]="","",IFERROR(Decisions[[#This Row],[Chosen Cost]]-SalAnalysis[[#This Row],[Annual Salary]],""))</f>
        <v/>
      </c>
    </row>
    <row r="129" spans="1:9" x14ac:dyDescent="0.25">
      <c r="A129" t="str">
        <f>IF(EESalData[[#This Row],[Employee]]="","",EESalData[[#This Row],[Employee]])</f>
        <v/>
      </c>
      <c r="B129" s="33" t="str">
        <f>IF(EESalData[[#This Row],[Employee]]="","",SalAnalysis[[#This Row],[Annual Salary]])</f>
        <v/>
      </c>
      <c r="C129" s="33" t="str">
        <f>SalAnalysis[[#This Row],[Minimum Exempt Salary]]</f>
        <v/>
      </c>
      <c r="D129" s="34" t="str">
        <f>SalAnalysis[[#This Row],[Regular Hr Rate]]</f>
        <v/>
      </c>
      <c r="E129" s="33" t="str">
        <f>SalAnalysis[[#This Row],[Expected Annual Non-Exempt
Total Pay]]</f>
        <v/>
      </c>
      <c r="F129" s="33" t="str">
        <f>SalAnalysis[[#This Row],[Expected Annual Non-Exempt Regular Pay]]</f>
        <v/>
      </c>
      <c r="G129" s="15"/>
      <c r="H129"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129" s="35" t="str">
        <f>IF(Decisions[[#This Row],[Employee]]="","",IFERROR(Decisions[[#This Row],[Chosen Cost]]-SalAnalysis[[#This Row],[Annual Salary]],""))</f>
        <v/>
      </c>
    </row>
    <row r="130" spans="1:9" x14ac:dyDescent="0.25">
      <c r="A130" t="str">
        <f>IF(EESalData[[#This Row],[Employee]]="","",EESalData[[#This Row],[Employee]])</f>
        <v/>
      </c>
      <c r="B130" s="33" t="str">
        <f>IF(EESalData[[#This Row],[Employee]]="","",SalAnalysis[[#This Row],[Annual Salary]])</f>
        <v/>
      </c>
      <c r="C130" s="33" t="str">
        <f>SalAnalysis[[#This Row],[Minimum Exempt Salary]]</f>
        <v/>
      </c>
      <c r="D130" s="34" t="str">
        <f>SalAnalysis[[#This Row],[Regular Hr Rate]]</f>
        <v/>
      </c>
      <c r="E130" s="33" t="str">
        <f>SalAnalysis[[#This Row],[Expected Annual Non-Exempt
Total Pay]]</f>
        <v/>
      </c>
      <c r="F130" s="33" t="str">
        <f>SalAnalysis[[#This Row],[Expected Annual Non-Exempt Regular Pay]]</f>
        <v/>
      </c>
      <c r="G130" s="15"/>
      <c r="H130"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130" s="35" t="str">
        <f>IF(Decisions[[#This Row],[Employee]]="","",IFERROR(Decisions[[#This Row],[Chosen Cost]]-SalAnalysis[[#This Row],[Annual Salary]],""))</f>
        <v/>
      </c>
    </row>
    <row r="131" spans="1:9" x14ac:dyDescent="0.25">
      <c r="A131" t="str">
        <f>IF(EESalData[[#This Row],[Employee]]="","",EESalData[[#This Row],[Employee]])</f>
        <v/>
      </c>
      <c r="B131" s="33" t="str">
        <f>IF(EESalData[[#This Row],[Employee]]="","",SalAnalysis[[#This Row],[Annual Salary]])</f>
        <v/>
      </c>
      <c r="C131" s="33" t="str">
        <f>SalAnalysis[[#This Row],[Minimum Exempt Salary]]</f>
        <v/>
      </c>
      <c r="D131" s="34" t="str">
        <f>SalAnalysis[[#This Row],[Regular Hr Rate]]</f>
        <v/>
      </c>
      <c r="E131" s="33" t="str">
        <f>SalAnalysis[[#This Row],[Expected Annual Non-Exempt
Total Pay]]</f>
        <v/>
      </c>
      <c r="F131" s="33" t="str">
        <f>SalAnalysis[[#This Row],[Expected Annual Non-Exempt Regular Pay]]</f>
        <v/>
      </c>
      <c r="G131" s="15"/>
      <c r="H131"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131" s="35" t="str">
        <f>IF(Decisions[[#This Row],[Employee]]="","",IFERROR(Decisions[[#This Row],[Chosen Cost]]-SalAnalysis[[#This Row],[Annual Salary]],""))</f>
        <v/>
      </c>
    </row>
    <row r="132" spans="1:9" x14ac:dyDescent="0.25">
      <c r="A132" t="str">
        <f>IF(EESalData[[#This Row],[Employee]]="","",EESalData[[#This Row],[Employee]])</f>
        <v/>
      </c>
      <c r="B132" s="33" t="str">
        <f>IF(EESalData[[#This Row],[Employee]]="","",SalAnalysis[[#This Row],[Annual Salary]])</f>
        <v/>
      </c>
      <c r="C132" s="33" t="str">
        <f>SalAnalysis[[#This Row],[Minimum Exempt Salary]]</f>
        <v/>
      </c>
      <c r="D132" s="34" t="str">
        <f>SalAnalysis[[#This Row],[Regular Hr Rate]]</f>
        <v/>
      </c>
      <c r="E132" s="33" t="str">
        <f>SalAnalysis[[#This Row],[Expected Annual Non-Exempt
Total Pay]]</f>
        <v/>
      </c>
      <c r="F132" s="33" t="str">
        <f>SalAnalysis[[#This Row],[Expected Annual Non-Exempt Regular Pay]]</f>
        <v/>
      </c>
      <c r="G132" s="15"/>
      <c r="H132"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132" s="35" t="str">
        <f>IF(Decisions[[#This Row],[Employee]]="","",IFERROR(Decisions[[#This Row],[Chosen Cost]]-SalAnalysis[[#This Row],[Annual Salary]],""))</f>
        <v/>
      </c>
    </row>
    <row r="133" spans="1:9" x14ac:dyDescent="0.25">
      <c r="A133" t="str">
        <f>IF(EESalData[[#This Row],[Employee]]="","",EESalData[[#This Row],[Employee]])</f>
        <v/>
      </c>
      <c r="B133" s="33" t="str">
        <f>IF(EESalData[[#This Row],[Employee]]="","",SalAnalysis[[#This Row],[Annual Salary]])</f>
        <v/>
      </c>
      <c r="C133" s="33" t="str">
        <f>SalAnalysis[[#This Row],[Minimum Exempt Salary]]</f>
        <v/>
      </c>
      <c r="D133" s="34" t="str">
        <f>SalAnalysis[[#This Row],[Regular Hr Rate]]</f>
        <v/>
      </c>
      <c r="E133" s="33" t="str">
        <f>SalAnalysis[[#This Row],[Expected Annual Non-Exempt
Total Pay]]</f>
        <v/>
      </c>
      <c r="F133" s="33" t="str">
        <f>SalAnalysis[[#This Row],[Expected Annual Non-Exempt Regular Pay]]</f>
        <v/>
      </c>
      <c r="G133" s="15"/>
      <c r="H133"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133" s="35" t="str">
        <f>IF(Decisions[[#This Row],[Employee]]="","",IFERROR(Decisions[[#This Row],[Chosen Cost]]-SalAnalysis[[#This Row],[Annual Salary]],""))</f>
        <v/>
      </c>
    </row>
    <row r="134" spans="1:9" x14ac:dyDescent="0.25">
      <c r="A134" t="str">
        <f>IF(EESalData[[#This Row],[Employee]]="","",EESalData[[#This Row],[Employee]])</f>
        <v/>
      </c>
      <c r="B134" s="33" t="str">
        <f>IF(EESalData[[#This Row],[Employee]]="","",SalAnalysis[[#This Row],[Annual Salary]])</f>
        <v/>
      </c>
      <c r="C134" s="33" t="str">
        <f>SalAnalysis[[#This Row],[Minimum Exempt Salary]]</f>
        <v/>
      </c>
      <c r="D134" s="34" t="str">
        <f>SalAnalysis[[#This Row],[Regular Hr Rate]]</f>
        <v/>
      </c>
      <c r="E134" s="33" t="str">
        <f>SalAnalysis[[#This Row],[Expected Annual Non-Exempt
Total Pay]]</f>
        <v/>
      </c>
      <c r="F134" s="33" t="str">
        <f>SalAnalysis[[#This Row],[Expected Annual Non-Exempt Regular Pay]]</f>
        <v/>
      </c>
      <c r="G134" s="15"/>
      <c r="H134"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134" s="35" t="str">
        <f>IF(Decisions[[#This Row],[Employee]]="","",IFERROR(Decisions[[#This Row],[Chosen Cost]]-SalAnalysis[[#This Row],[Annual Salary]],""))</f>
        <v/>
      </c>
    </row>
    <row r="135" spans="1:9" x14ac:dyDescent="0.25">
      <c r="A135" t="str">
        <f>IF(EESalData[[#This Row],[Employee]]="","",EESalData[[#This Row],[Employee]])</f>
        <v/>
      </c>
      <c r="B135" s="33" t="str">
        <f>IF(EESalData[[#This Row],[Employee]]="","",SalAnalysis[[#This Row],[Annual Salary]])</f>
        <v/>
      </c>
      <c r="C135" s="33" t="str">
        <f>SalAnalysis[[#This Row],[Minimum Exempt Salary]]</f>
        <v/>
      </c>
      <c r="D135" s="34" t="str">
        <f>SalAnalysis[[#This Row],[Regular Hr Rate]]</f>
        <v/>
      </c>
      <c r="E135" s="33" t="str">
        <f>SalAnalysis[[#This Row],[Expected Annual Non-Exempt
Total Pay]]</f>
        <v/>
      </c>
      <c r="F135" s="33" t="str">
        <f>SalAnalysis[[#This Row],[Expected Annual Non-Exempt Regular Pay]]</f>
        <v/>
      </c>
      <c r="G135" s="15"/>
      <c r="H135"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135" s="35" t="str">
        <f>IF(Decisions[[#This Row],[Employee]]="","",IFERROR(Decisions[[#This Row],[Chosen Cost]]-SalAnalysis[[#This Row],[Annual Salary]],""))</f>
        <v/>
      </c>
    </row>
    <row r="136" spans="1:9" x14ac:dyDescent="0.25">
      <c r="A136" t="str">
        <f>IF(EESalData[[#This Row],[Employee]]="","",EESalData[[#This Row],[Employee]])</f>
        <v/>
      </c>
      <c r="B136" s="33" t="str">
        <f>IF(EESalData[[#This Row],[Employee]]="","",SalAnalysis[[#This Row],[Annual Salary]])</f>
        <v/>
      </c>
      <c r="C136" s="33" t="str">
        <f>SalAnalysis[[#This Row],[Minimum Exempt Salary]]</f>
        <v/>
      </c>
      <c r="D136" s="34" t="str">
        <f>SalAnalysis[[#This Row],[Regular Hr Rate]]</f>
        <v/>
      </c>
      <c r="E136" s="33" t="str">
        <f>SalAnalysis[[#This Row],[Expected Annual Non-Exempt
Total Pay]]</f>
        <v/>
      </c>
      <c r="F136" s="33" t="str">
        <f>SalAnalysis[[#This Row],[Expected Annual Non-Exempt Regular Pay]]</f>
        <v/>
      </c>
      <c r="G136" s="15"/>
      <c r="H136"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136" s="35" t="str">
        <f>IF(Decisions[[#This Row],[Employee]]="","",IFERROR(Decisions[[#This Row],[Chosen Cost]]-SalAnalysis[[#This Row],[Annual Salary]],""))</f>
        <v/>
      </c>
    </row>
    <row r="137" spans="1:9" x14ac:dyDescent="0.25">
      <c r="A137" t="str">
        <f>IF(EESalData[[#This Row],[Employee]]="","",EESalData[[#This Row],[Employee]])</f>
        <v/>
      </c>
      <c r="B137" s="33" t="str">
        <f>IF(EESalData[[#This Row],[Employee]]="","",SalAnalysis[[#This Row],[Annual Salary]])</f>
        <v/>
      </c>
      <c r="C137" s="33" t="str">
        <f>SalAnalysis[[#This Row],[Minimum Exempt Salary]]</f>
        <v/>
      </c>
      <c r="D137" s="34" t="str">
        <f>SalAnalysis[[#This Row],[Regular Hr Rate]]</f>
        <v/>
      </c>
      <c r="E137" s="33" t="str">
        <f>SalAnalysis[[#This Row],[Expected Annual Non-Exempt
Total Pay]]</f>
        <v/>
      </c>
      <c r="F137" s="33" t="str">
        <f>SalAnalysis[[#This Row],[Expected Annual Non-Exempt Regular Pay]]</f>
        <v/>
      </c>
      <c r="G137" s="15"/>
      <c r="H137"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137" s="35" t="str">
        <f>IF(Decisions[[#This Row],[Employee]]="","",IFERROR(Decisions[[#This Row],[Chosen Cost]]-SalAnalysis[[#This Row],[Annual Salary]],""))</f>
        <v/>
      </c>
    </row>
    <row r="138" spans="1:9" x14ac:dyDescent="0.25">
      <c r="A138" t="str">
        <f>IF(EESalData[[#This Row],[Employee]]="","",EESalData[[#This Row],[Employee]])</f>
        <v/>
      </c>
      <c r="B138" s="33" t="str">
        <f>IF(EESalData[[#This Row],[Employee]]="","",SalAnalysis[[#This Row],[Annual Salary]])</f>
        <v/>
      </c>
      <c r="C138" s="33" t="str">
        <f>SalAnalysis[[#This Row],[Minimum Exempt Salary]]</f>
        <v/>
      </c>
      <c r="D138" s="34" t="str">
        <f>SalAnalysis[[#This Row],[Regular Hr Rate]]</f>
        <v/>
      </c>
      <c r="E138" s="33" t="str">
        <f>SalAnalysis[[#This Row],[Expected Annual Non-Exempt
Total Pay]]</f>
        <v/>
      </c>
      <c r="F138" s="33" t="str">
        <f>SalAnalysis[[#This Row],[Expected Annual Non-Exempt Regular Pay]]</f>
        <v/>
      </c>
      <c r="G138" s="15"/>
      <c r="H138"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138" s="35" t="str">
        <f>IF(Decisions[[#This Row],[Employee]]="","",IFERROR(Decisions[[#This Row],[Chosen Cost]]-SalAnalysis[[#This Row],[Annual Salary]],""))</f>
        <v/>
      </c>
    </row>
    <row r="139" spans="1:9" x14ac:dyDescent="0.25">
      <c r="A139" t="str">
        <f>IF(EESalData[[#This Row],[Employee]]="","",EESalData[[#This Row],[Employee]])</f>
        <v/>
      </c>
      <c r="B139" s="33" t="str">
        <f>IF(EESalData[[#This Row],[Employee]]="","",SalAnalysis[[#This Row],[Annual Salary]])</f>
        <v/>
      </c>
      <c r="C139" s="33" t="str">
        <f>SalAnalysis[[#This Row],[Minimum Exempt Salary]]</f>
        <v/>
      </c>
      <c r="D139" s="34" t="str">
        <f>SalAnalysis[[#This Row],[Regular Hr Rate]]</f>
        <v/>
      </c>
      <c r="E139" s="33" t="str">
        <f>SalAnalysis[[#This Row],[Expected Annual Non-Exempt
Total Pay]]</f>
        <v/>
      </c>
      <c r="F139" s="33" t="str">
        <f>SalAnalysis[[#This Row],[Expected Annual Non-Exempt Regular Pay]]</f>
        <v/>
      </c>
      <c r="G139" s="15"/>
      <c r="H139"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139" s="35" t="str">
        <f>IF(Decisions[[#This Row],[Employee]]="","",IFERROR(Decisions[[#This Row],[Chosen Cost]]-SalAnalysis[[#This Row],[Annual Salary]],""))</f>
        <v/>
      </c>
    </row>
    <row r="140" spans="1:9" x14ac:dyDescent="0.25">
      <c r="A140" t="str">
        <f>IF(EESalData[[#This Row],[Employee]]="","",EESalData[[#This Row],[Employee]])</f>
        <v/>
      </c>
      <c r="B140" s="33" t="str">
        <f>IF(EESalData[[#This Row],[Employee]]="","",SalAnalysis[[#This Row],[Annual Salary]])</f>
        <v/>
      </c>
      <c r="C140" s="33" t="str">
        <f>SalAnalysis[[#This Row],[Minimum Exempt Salary]]</f>
        <v/>
      </c>
      <c r="D140" s="34" t="str">
        <f>SalAnalysis[[#This Row],[Regular Hr Rate]]</f>
        <v/>
      </c>
      <c r="E140" s="33" t="str">
        <f>SalAnalysis[[#This Row],[Expected Annual Non-Exempt
Total Pay]]</f>
        <v/>
      </c>
      <c r="F140" s="33" t="str">
        <f>SalAnalysis[[#This Row],[Expected Annual Non-Exempt Regular Pay]]</f>
        <v/>
      </c>
      <c r="G140" s="15"/>
      <c r="H140"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140" s="35" t="str">
        <f>IF(Decisions[[#This Row],[Employee]]="","",IFERROR(Decisions[[#This Row],[Chosen Cost]]-SalAnalysis[[#This Row],[Annual Salary]],""))</f>
        <v/>
      </c>
    </row>
    <row r="141" spans="1:9" x14ac:dyDescent="0.25">
      <c r="A141" t="str">
        <f>IF(EESalData[[#This Row],[Employee]]="","",EESalData[[#This Row],[Employee]])</f>
        <v/>
      </c>
      <c r="B141" s="33" t="str">
        <f>IF(EESalData[[#This Row],[Employee]]="","",SalAnalysis[[#This Row],[Annual Salary]])</f>
        <v/>
      </c>
      <c r="C141" s="33" t="str">
        <f>SalAnalysis[[#This Row],[Minimum Exempt Salary]]</f>
        <v/>
      </c>
      <c r="D141" s="34" t="str">
        <f>SalAnalysis[[#This Row],[Regular Hr Rate]]</f>
        <v/>
      </c>
      <c r="E141" s="33" t="str">
        <f>SalAnalysis[[#This Row],[Expected Annual Non-Exempt
Total Pay]]</f>
        <v/>
      </c>
      <c r="F141" s="33" t="str">
        <f>SalAnalysis[[#This Row],[Expected Annual Non-Exempt Regular Pay]]</f>
        <v/>
      </c>
      <c r="G141" s="15"/>
      <c r="H141"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141" s="35" t="str">
        <f>IF(Decisions[[#This Row],[Employee]]="","",IFERROR(Decisions[[#This Row],[Chosen Cost]]-SalAnalysis[[#This Row],[Annual Salary]],""))</f>
        <v/>
      </c>
    </row>
    <row r="142" spans="1:9" x14ac:dyDescent="0.25">
      <c r="A142" t="str">
        <f>IF(EESalData[[#This Row],[Employee]]="","",EESalData[[#This Row],[Employee]])</f>
        <v/>
      </c>
      <c r="B142" s="33" t="str">
        <f>IF(EESalData[[#This Row],[Employee]]="","",SalAnalysis[[#This Row],[Annual Salary]])</f>
        <v/>
      </c>
      <c r="C142" s="33" t="str">
        <f>SalAnalysis[[#This Row],[Minimum Exempt Salary]]</f>
        <v/>
      </c>
      <c r="D142" s="34" t="str">
        <f>SalAnalysis[[#This Row],[Regular Hr Rate]]</f>
        <v/>
      </c>
      <c r="E142" s="33" t="str">
        <f>SalAnalysis[[#This Row],[Expected Annual Non-Exempt
Total Pay]]</f>
        <v/>
      </c>
      <c r="F142" s="33" t="str">
        <f>SalAnalysis[[#This Row],[Expected Annual Non-Exempt Regular Pay]]</f>
        <v/>
      </c>
      <c r="G142" s="15"/>
      <c r="H142"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142" s="35" t="str">
        <f>IF(Decisions[[#This Row],[Employee]]="","",IFERROR(Decisions[[#This Row],[Chosen Cost]]-SalAnalysis[[#This Row],[Annual Salary]],""))</f>
        <v/>
      </c>
    </row>
    <row r="143" spans="1:9" x14ac:dyDescent="0.25">
      <c r="A143" t="str">
        <f>IF(EESalData[[#This Row],[Employee]]="","",EESalData[[#This Row],[Employee]])</f>
        <v/>
      </c>
      <c r="B143" s="33" t="str">
        <f>IF(EESalData[[#This Row],[Employee]]="","",SalAnalysis[[#This Row],[Annual Salary]])</f>
        <v/>
      </c>
      <c r="C143" s="33" t="str">
        <f>SalAnalysis[[#This Row],[Minimum Exempt Salary]]</f>
        <v/>
      </c>
      <c r="D143" s="34" t="str">
        <f>SalAnalysis[[#This Row],[Regular Hr Rate]]</f>
        <v/>
      </c>
      <c r="E143" s="33" t="str">
        <f>SalAnalysis[[#This Row],[Expected Annual Non-Exempt
Total Pay]]</f>
        <v/>
      </c>
      <c r="F143" s="33" t="str">
        <f>SalAnalysis[[#This Row],[Expected Annual Non-Exempt Regular Pay]]</f>
        <v/>
      </c>
      <c r="G143" s="15"/>
      <c r="H143"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143" s="35" t="str">
        <f>IF(Decisions[[#This Row],[Employee]]="","",IFERROR(Decisions[[#This Row],[Chosen Cost]]-SalAnalysis[[#This Row],[Annual Salary]],""))</f>
        <v/>
      </c>
    </row>
    <row r="144" spans="1:9" x14ac:dyDescent="0.25">
      <c r="A144" t="str">
        <f>IF(EESalData[[#This Row],[Employee]]="","",EESalData[[#This Row],[Employee]])</f>
        <v/>
      </c>
      <c r="B144" s="33" t="str">
        <f>IF(EESalData[[#This Row],[Employee]]="","",SalAnalysis[[#This Row],[Annual Salary]])</f>
        <v/>
      </c>
      <c r="C144" s="33" t="str">
        <f>SalAnalysis[[#This Row],[Minimum Exempt Salary]]</f>
        <v/>
      </c>
      <c r="D144" s="34" t="str">
        <f>SalAnalysis[[#This Row],[Regular Hr Rate]]</f>
        <v/>
      </c>
      <c r="E144" s="33" t="str">
        <f>SalAnalysis[[#This Row],[Expected Annual Non-Exempt
Total Pay]]</f>
        <v/>
      </c>
      <c r="F144" s="33" t="str">
        <f>SalAnalysis[[#This Row],[Expected Annual Non-Exempt Regular Pay]]</f>
        <v/>
      </c>
      <c r="G144" s="15"/>
      <c r="H144"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144" s="35" t="str">
        <f>IF(Decisions[[#This Row],[Employee]]="","",IFERROR(Decisions[[#This Row],[Chosen Cost]]-SalAnalysis[[#This Row],[Annual Salary]],""))</f>
        <v/>
      </c>
    </row>
    <row r="145" spans="1:9" x14ac:dyDescent="0.25">
      <c r="A145" t="str">
        <f>IF(EESalData[[#This Row],[Employee]]="","",EESalData[[#This Row],[Employee]])</f>
        <v/>
      </c>
      <c r="B145" s="33" t="str">
        <f>IF(EESalData[[#This Row],[Employee]]="","",SalAnalysis[[#This Row],[Annual Salary]])</f>
        <v/>
      </c>
      <c r="C145" s="33" t="str">
        <f>SalAnalysis[[#This Row],[Minimum Exempt Salary]]</f>
        <v/>
      </c>
      <c r="D145" s="34" t="str">
        <f>SalAnalysis[[#This Row],[Regular Hr Rate]]</f>
        <v/>
      </c>
      <c r="E145" s="33" t="str">
        <f>SalAnalysis[[#This Row],[Expected Annual Non-Exempt
Total Pay]]</f>
        <v/>
      </c>
      <c r="F145" s="33" t="str">
        <f>SalAnalysis[[#This Row],[Expected Annual Non-Exempt Regular Pay]]</f>
        <v/>
      </c>
      <c r="G145" s="15"/>
      <c r="H145"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145" s="35" t="str">
        <f>IF(Decisions[[#This Row],[Employee]]="","",IFERROR(Decisions[[#This Row],[Chosen Cost]]-SalAnalysis[[#This Row],[Annual Salary]],""))</f>
        <v/>
      </c>
    </row>
    <row r="146" spans="1:9" x14ac:dyDescent="0.25">
      <c r="A146" t="str">
        <f>IF(EESalData[[#This Row],[Employee]]="","",EESalData[[#This Row],[Employee]])</f>
        <v/>
      </c>
      <c r="B146" s="33" t="str">
        <f>IF(EESalData[[#This Row],[Employee]]="","",SalAnalysis[[#This Row],[Annual Salary]])</f>
        <v/>
      </c>
      <c r="C146" s="33" t="str">
        <f>SalAnalysis[[#This Row],[Minimum Exempt Salary]]</f>
        <v/>
      </c>
      <c r="D146" s="34" t="str">
        <f>SalAnalysis[[#This Row],[Regular Hr Rate]]</f>
        <v/>
      </c>
      <c r="E146" s="33" t="str">
        <f>SalAnalysis[[#This Row],[Expected Annual Non-Exempt
Total Pay]]</f>
        <v/>
      </c>
      <c r="F146" s="33" t="str">
        <f>SalAnalysis[[#This Row],[Expected Annual Non-Exempt Regular Pay]]</f>
        <v/>
      </c>
      <c r="G146" s="15"/>
      <c r="H146"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146" s="35" t="str">
        <f>IF(Decisions[[#This Row],[Employee]]="","",IFERROR(Decisions[[#This Row],[Chosen Cost]]-SalAnalysis[[#This Row],[Annual Salary]],""))</f>
        <v/>
      </c>
    </row>
    <row r="147" spans="1:9" x14ac:dyDescent="0.25">
      <c r="A147" t="str">
        <f>IF(EESalData[[#This Row],[Employee]]="","",EESalData[[#This Row],[Employee]])</f>
        <v/>
      </c>
      <c r="B147" s="33" t="str">
        <f>IF(EESalData[[#This Row],[Employee]]="","",SalAnalysis[[#This Row],[Annual Salary]])</f>
        <v/>
      </c>
      <c r="C147" s="33" t="str">
        <f>SalAnalysis[[#This Row],[Minimum Exempt Salary]]</f>
        <v/>
      </c>
      <c r="D147" s="34" t="str">
        <f>SalAnalysis[[#This Row],[Regular Hr Rate]]</f>
        <v/>
      </c>
      <c r="E147" s="33" t="str">
        <f>SalAnalysis[[#This Row],[Expected Annual Non-Exempt
Total Pay]]</f>
        <v/>
      </c>
      <c r="F147" s="33" t="str">
        <f>SalAnalysis[[#This Row],[Expected Annual Non-Exempt Regular Pay]]</f>
        <v/>
      </c>
      <c r="G147" s="15"/>
      <c r="H147"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147" s="35" t="str">
        <f>IF(Decisions[[#This Row],[Employee]]="","",IFERROR(Decisions[[#This Row],[Chosen Cost]]-SalAnalysis[[#This Row],[Annual Salary]],""))</f>
        <v/>
      </c>
    </row>
    <row r="148" spans="1:9" x14ac:dyDescent="0.25">
      <c r="A148" t="str">
        <f>IF(EESalData[[#This Row],[Employee]]="","",EESalData[[#This Row],[Employee]])</f>
        <v/>
      </c>
      <c r="B148" s="33" t="str">
        <f>IF(EESalData[[#This Row],[Employee]]="","",SalAnalysis[[#This Row],[Annual Salary]])</f>
        <v/>
      </c>
      <c r="C148" s="33" t="str">
        <f>SalAnalysis[[#This Row],[Minimum Exempt Salary]]</f>
        <v/>
      </c>
      <c r="D148" s="34" t="str">
        <f>SalAnalysis[[#This Row],[Regular Hr Rate]]</f>
        <v/>
      </c>
      <c r="E148" s="33" t="str">
        <f>SalAnalysis[[#This Row],[Expected Annual Non-Exempt
Total Pay]]</f>
        <v/>
      </c>
      <c r="F148" s="33" t="str">
        <f>SalAnalysis[[#This Row],[Expected Annual Non-Exempt Regular Pay]]</f>
        <v/>
      </c>
      <c r="G148" s="15"/>
      <c r="H148"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148" s="35" t="str">
        <f>IF(Decisions[[#This Row],[Employee]]="","",IFERROR(Decisions[[#This Row],[Chosen Cost]]-SalAnalysis[[#This Row],[Annual Salary]],""))</f>
        <v/>
      </c>
    </row>
    <row r="149" spans="1:9" x14ac:dyDescent="0.25">
      <c r="A149" t="str">
        <f>IF(EESalData[[#This Row],[Employee]]="","",EESalData[[#This Row],[Employee]])</f>
        <v/>
      </c>
      <c r="B149" s="33" t="str">
        <f>IF(EESalData[[#This Row],[Employee]]="","",SalAnalysis[[#This Row],[Annual Salary]])</f>
        <v/>
      </c>
      <c r="C149" s="33" t="str">
        <f>SalAnalysis[[#This Row],[Minimum Exempt Salary]]</f>
        <v/>
      </c>
      <c r="D149" s="34" t="str">
        <f>SalAnalysis[[#This Row],[Regular Hr Rate]]</f>
        <v/>
      </c>
      <c r="E149" s="33" t="str">
        <f>SalAnalysis[[#This Row],[Expected Annual Non-Exempt
Total Pay]]</f>
        <v/>
      </c>
      <c r="F149" s="33" t="str">
        <f>SalAnalysis[[#This Row],[Expected Annual Non-Exempt Regular Pay]]</f>
        <v/>
      </c>
      <c r="G149" s="15"/>
      <c r="H149"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149" s="35" t="str">
        <f>IF(Decisions[[#This Row],[Employee]]="","",IFERROR(Decisions[[#This Row],[Chosen Cost]]-SalAnalysis[[#This Row],[Annual Salary]],""))</f>
        <v/>
      </c>
    </row>
    <row r="150" spans="1:9" x14ac:dyDescent="0.25">
      <c r="A150" t="str">
        <f>IF(EESalData[[#This Row],[Employee]]="","",EESalData[[#This Row],[Employee]])</f>
        <v/>
      </c>
      <c r="B150" s="33" t="str">
        <f>IF(EESalData[[#This Row],[Employee]]="","",SalAnalysis[[#This Row],[Annual Salary]])</f>
        <v/>
      </c>
      <c r="C150" s="33" t="str">
        <f>SalAnalysis[[#This Row],[Minimum Exempt Salary]]</f>
        <v/>
      </c>
      <c r="D150" s="34" t="str">
        <f>SalAnalysis[[#This Row],[Regular Hr Rate]]</f>
        <v/>
      </c>
      <c r="E150" s="33" t="str">
        <f>SalAnalysis[[#This Row],[Expected Annual Non-Exempt
Total Pay]]</f>
        <v/>
      </c>
      <c r="F150" s="33" t="str">
        <f>SalAnalysis[[#This Row],[Expected Annual Non-Exempt Regular Pay]]</f>
        <v/>
      </c>
      <c r="G150" s="15"/>
      <c r="H150" s="33" t="str">
        <f>IF(Decisions[[#This Row],[2021 FLSA Status]]="Exempt at Threshold",Decisions[[#This Row],[Cost to Remain Exempt]],IF(Decisions[[#This Row],[2021 FLSA Status]]="Non-Exempt with OT",Decisions[[#This Row],[Cost to Make Non-Exempt
WORKING SAME HOURS]],IF(Decisions[[#This Row],[2021 FLSA Status]]="Non-Exempt 40-hours",Decisions[[#This Row],[Cost to Make Non-Exempt
WORKING 40 HOURS]],"")))</f>
        <v/>
      </c>
      <c r="I150" s="35" t="str">
        <f>IF(Decisions[[#This Row],[Employee]]="","",IFERROR(Decisions[[#This Row],[Chosen Cost]]-SalAnalysis[[#This Row],[Annual Salary]],""))</f>
        <v/>
      </c>
    </row>
  </sheetData>
  <sheetProtection algorithmName="SHA-512" hashValue="ZbKWWn2aXOsM68jmb5bJsC40pXTa6TKXxRRSU9ejFfBdWCCt13EUFPkebD0UXLCwLknHCORAVinzx+q2HRKLGw==" saltValue="S56zMi0Nhc2p7UU8qN/+BA==" spinCount="100000" sheet="1" objects="1" scenarios="1" selectLockedCells="1"/>
  <dataValidations disablePrompts="1" count="1">
    <dataValidation type="list" allowBlank="1" showInputMessage="1" showErrorMessage="1" sqref="G2:G150" xr:uid="{520420CF-7BF1-4BCF-8C36-7469BBCC8FED}">
      <formula1>"Exempt at Threshold, Non-Exempt with OT, Non-Exempt 40-hours"</formula1>
    </dataValidation>
  </dataValidations>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DFBC4-23B3-4B15-82AF-90E7DB60D379}">
  <sheetPr codeName="Sheet6"/>
  <dimension ref="A1:I4"/>
  <sheetViews>
    <sheetView workbookViewId="0">
      <selection activeCell="D13" sqref="D13"/>
    </sheetView>
  </sheetViews>
  <sheetFormatPr defaultRowHeight="15" outlineLevelCol="1" x14ac:dyDescent="0.25"/>
  <cols>
    <col min="1" max="1" width="9.140625" customWidth="1" outlineLevel="1"/>
    <col min="2" max="2" width="13.140625" customWidth="1" outlineLevel="1"/>
    <col min="3" max="3" width="20.85546875" customWidth="1" outlineLevel="1"/>
    <col min="4" max="5" width="22.42578125" customWidth="1" outlineLevel="1"/>
    <col min="6" max="7" width="9.140625" customWidth="1" outlineLevel="1"/>
    <col min="8" max="8" width="23.42578125" customWidth="1" outlineLevel="1"/>
    <col min="9" max="9" width="9.140625" customWidth="1" outlineLevel="1"/>
    <col min="10" max="10" width="13.140625" bestFit="1" customWidth="1"/>
    <col min="11" max="11" width="18.140625" bestFit="1" customWidth="1"/>
    <col min="12" max="12" width="18.7109375" bestFit="1" customWidth="1"/>
    <col min="13" max="13" width="13.140625" bestFit="1" customWidth="1"/>
    <col min="14" max="14" width="14.42578125" bestFit="1" customWidth="1"/>
    <col min="15" max="15" width="28.140625" bestFit="1" customWidth="1"/>
    <col min="16" max="16" width="30.28515625" bestFit="1" customWidth="1"/>
  </cols>
  <sheetData>
    <row r="1" spans="3:9" x14ac:dyDescent="0.25">
      <c r="C1" t="s">
        <v>31</v>
      </c>
    </row>
    <row r="2" spans="3:9" x14ac:dyDescent="0.25">
      <c r="C2" t="s">
        <v>36</v>
      </c>
      <c r="D2" s="5">
        <f>SalAnalysis[[#Totals],[Annual Salary]]</f>
        <v>0</v>
      </c>
      <c r="E2" t="s">
        <v>32</v>
      </c>
      <c r="F2" s="5">
        <f>SalAnalysis[[#Totals],[Pay Difference]]</f>
        <v>0</v>
      </c>
      <c r="H2" t="s">
        <v>41</v>
      </c>
      <c r="I2" s="10">
        <f>SalAnalysis[[#Totals],[Exempt at Threshold]]</f>
        <v>0</v>
      </c>
    </row>
    <row r="3" spans="3:9" x14ac:dyDescent="0.25">
      <c r="C3" t="s">
        <v>37</v>
      </c>
      <c r="D3" s="5">
        <f>SalAnalysis[[#Totals],[New Pay]]</f>
        <v>0</v>
      </c>
      <c r="E3" t="s">
        <v>29</v>
      </c>
      <c r="F3" s="11" t="e">
        <f>F2/D2</f>
        <v>#DIV/0!</v>
      </c>
      <c r="H3" t="s">
        <v>42</v>
      </c>
      <c r="I3" s="10">
        <f>SalAnalysis[[#Totals],[Non-Exempt with OT]]</f>
        <v>0</v>
      </c>
    </row>
    <row r="4" spans="3:9" x14ac:dyDescent="0.25">
      <c r="H4" t="s">
        <v>43</v>
      </c>
      <c r="I4" s="10">
        <f>SalAnalysis[[#Totals],[Non-Exempt 40-hours]]</f>
        <v>0</v>
      </c>
    </row>
  </sheetData>
  <sheetProtection algorithmName="SHA-512" hashValue="MQ3CfvT2q3Yh96IcG833OTFz2Zr2dtSTROFq5qYnmErKXk2sp4f5zrfSDvucMmJUNsQeBswMPIqgVSQxnUMAYw==" saltValue="0swWhBMfFNbagnho9FeRVQ==" spinCount="100000" sheet="1" objects="1" scenarios="1" selectLockedCells="1" selectUnlockedCell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D6B9A-DC5E-45DB-AF75-0355816AD30C}">
  <sheetPr codeName="Sheet7"/>
  <dimension ref="A1:H44"/>
  <sheetViews>
    <sheetView showGridLines="0" view="pageLayout" zoomScaleNormal="85" zoomScaleSheetLayoutView="80" workbookViewId="0">
      <selection activeCell="A36" sqref="A36:H44"/>
    </sheetView>
  </sheetViews>
  <sheetFormatPr defaultColWidth="9.140625" defaultRowHeight="15" x14ac:dyDescent="0.25"/>
  <cols>
    <col min="1" max="13" width="12.7109375" customWidth="1"/>
  </cols>
  <sheetData>
    <row r="1" spans="1:8" ht="33.75" x14ac:dyDescent="0.5">
      <c r="A1" s="22"/>
      <c r="B1" s="45" t="str">
        <f>'Data Input'!B3&amp;" "&amp;Overview!E14</f>
        <v xml:space="preserve">2021 </v>
      </c>
      <c r="C1" s="45"/>
      <c r="D1" s="45"/>
      <c r="E1" s="45"/>
      <c r="F1" s="45"/>
      <c r="G1" s="45"/>
      <c r="H1" s="23"/>
    </row>
    <row r="2" spans="1:8" ht="18" customHeight="1" x14ac:dyDescent="0.25">
      <c r="A2" s="24"/>
      <c r="B2" s="43" t="s">
        <v>46</v>
      </c>
      <c r="C2" s="43"/>
      <c r="D2" s="43"/>
      <c r="E2" s="43"/>
      <c r="F2" s="43"/>
      <c r="G2" s="43"/>
      <c r="H2" s="25"/>
    </row>
    <row r="3" spans="1:8" ht="18" customHeight="1" x14ac:dyDescent="0.25">
      <c r="A3" s="26"/>
      <c r="B3" s="44"/>
      <c r="C3" s="44"/>
      <c r="D3" s="44"/>
      <c r="E3" s="44"/>
      <c r="F3" s="44"/>
      <c r="G3" s="44"/>
      <c r="H3" s="27"/>
    </row>
    <row r="7" spans="1:8" ht="30.2" customHeight="1" x14ac:dyDescent="0.25">
      <c r="A7" s="46" t="s">
        <v>40</v>
      </c>
      <c r="B7" s="46"/>
      <c r="C7" s="12">
        <f>Pivots!D2</f>
        <v>0</v>
      </c>
    </row>
    <row r="9" spans="1:8" ht="15" customHeight="1" x14ac:dyDescent="0.25">
      <c r="A9" s="47" t="s">
        <v>38</v>
      </c>
      <c r="B9" s="47"/>
      <c r="C9" s="14">
        <f>Pivots!F2</f>
        <v>0</v>
      </c>
    </row>
    <row r="11" spans="1:8" ht="15" customHeight="1" x14ac:dyDescent="0.25">
      <c r="A11" s="47" t="s">
        <v>39</v>
      </c>
      <c r="B11" s="47"/>
      <c r="C11" s="13" t="e">
        <f>Pivots!F3</f>
        <v>#DIV/0!</v>
      </c>
    </row>
    <row r="12" spans="1:8" ht="15" customHeight="1" x14ac:dyDescent="0.25"/>
    <row r="13" spans="1:8" ht="15" customHeight="1" x14ac:dyDescent="0.25"/>
    <row r="14" spans="1:8" ht="15" customHeight="1" x14ac:dyDescent="0.25"/>
    <row r="15" spans="1:8" ht="15" customHeight="1" x14ac:dyDescent="0.25"/>
    <row r="16" spans="1:8" ht="15" customHeight="1" x14ac:dyDescent="0.25"/>
    <row r="18" spans="3:3" x14ac:dyDescent="0.25">
      <c r="C18" s="28"/>
    </row>
    <row r="36" spans="1:8" ht="15" customHeight="1" x14ac:dyDescent="0.25">
      <c r="A36" s="39" t="s">
        <v>50</v>
      </c>
      <c r="B36" s="39"/>
      <c r="C36" s="39"/>
      <c r="D36" s="39"/>
      <c r="E36" s="39"/>
      <c r="F36" s="39"/>
      <c r="G36" s="39"/>
      <c r="H36" s="39"/>
    </row>
    <row r="37" spans="1:8" x14ac:dyDescent="0.25">
      <c r="A37" s="39"/>
      <c r="B37" s="39"/>
      <c r="C37" s="39"/>
      <c r="D37" s="39"/>
      <c r="E37" s="39"/>
      <c r="F37" s="39"/>
      <c r="G37" s="39"/>
      <c r="H37" s="39"/>
    </row>
    <row r="38" spans="1:8" x14ac:dyDescent="0.25">
      <c r="A38" s="39"/>
      <c r="B38" s="39"/>
      <c r="C38" s="39"/>
      <c r="D38" s="39"/>
      <c r="E38" s="39"/>
      <c r="F38" s="39"/>
      <c r="G38" s="39"/>
      <c r="H38" s="39"/>
    </row>
    <row r="39" spans="1:8" x14ac:dyDescent="0.25">
      <c r="A39" s="39"/>
      <c r="B39" s="39"/>
      <c r="C39" s="39"/>
      <c r="D39" s="39"/>
      <c r="E39" s="39"/>
      <c r="F39" s="39"/>
      <c r="G39" s="39"/>
      <c r="H39" s="39"/>
    </row>
    <row r="40" spans="1:8" x14ac:dyDescent="0.25">
      <c r="A40" s="39"/>
      <c r="B40" s="39"/>
      <c r="C40" s="39"/>
      <c r="D40" s="39"/>
      <c r="E40" s="39"/>
      <c r="F40" s="39"/>
      <c r="G40" s="39"/>
      <c r="H40" s="39"/>
    </row>
    <row r="41" spans="1:8" x14ac:dyDescent="0.25">
      <c r="A41" s="39"/>
      <c r="B41" s="39"/>
      <c r="C41" s="39"/>
      <c r="D41" s="39"/>
      <c r="E41" s="39"/>
      <c r="F41" s="39"/>
      <c r="G41" s="39"/>
      <c r="H41" s="39"/>
    </row>
    <row r="42" spans="1:8" x14ac:dyDescent="0.25">
      <c r="A42" s="39"/>
      <c r="B42" s="39"/>
      <c r="C42" s="39"/>
      <c r="D42" s="39"/>
      <c r="E42" s="39"/>
      <c r="F42" s="39"/>
      <c r="G42" s="39"/>
      <c r="H42" s="39"/>
    </row>
    <row r="43" spans="1:8" x14ac:dyDescent="0.25">
      <c r="A43" s="39"/>
      <c r="B43" s="39"/>
      <c r="C43" s="39"/>
      <c r="D43" s="39"/>
      <c r="E43" s="39"/>
      <c r="F43" s="39"/>
      <c r="G43" s="39"/>
      <c r="H43" s="39"/>
    </row>
    <row r="44" spans="1:8" x14ac:dyDescent="0.25">
      <c r="A44" s="39"/>
      <c r="B44" s="39"/>
      <c r="C44" s="39"/>
      <c r="D44" s="39"/>
      <c r="E44" s="39"/>
      <c r="F44" s="39"/>
      <c r="G44" s="39"/>
      <c r="H44" s="39"/>
    </row>
  </sheetData>
  <sheetProtection algorithmName="SHA-512" hashValue="04r3vAaWTCNxuITrGrXHpH0HXMzAam9rpUTx3+nKQbbmsD9MerVb8Uzj90GheP62XIk5F5mxZeTdFf9ui1rL2g==" saltValue="W7ArWVo+OYGJ63nSLd9sTw==" spinCount="100000" sheet="1" objects="1" scenarios="1" selectLockedCells="1" selectUnlockedCells="1"/>
  <mergeCells count="6">
    <mergeCell ref="A36:H44"/>
    <mergeCell ref="B2:G3"/>
    <mergeCell ref="B1:G1"/>
    <mergeCell ref="A7:B7"/>
    <mergeCell ref="A9:B9"/>
    <mergeCell ref="A11:B11"/>
  </mergeCells>
  <conditionalFormatting sqref="C11">
    <cfRule type="cellIs" dxfId="0" priority="1" operator="lessThan">
      <formula>0</formula>
    </cfRule>
  </conditionalFormatting>
  <pageMargins left="0.25" right="0.25" top="0.5" bottom="0.75" header="0.3" footer="0.3"/>
  <pageSetup orientation="portrait" r:id="rId1"/>
  <headerFooter>
    <oddFooter>&amp;L&amp;12   © Compensation Connectsions, LLC&amp;C     &amp;G&amp;R&amp;12&amp;D  &amp;K00+000.</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07F5C7CA0EF67488B7681239AB730E7" ma:contentTypeVersion="12" ma:contentTypeDescription="Create a new document." ma:contentTypeScope="" ma:versionID="0d1665110e1d7db5dbfa2bcb88ffd682">
  <xsd:schema xmlns:xsd="http://www.w3.org/2001/XMLSchema" xmlns:xs="http://www.w3.org/2001/XMLSchema" xmlns:p="http://schemas.microsoft.com/office/2006/metadata/properties" xmlns:ns2="d195ad38-0e06-40bf-9d0f-1ffe25d5896d" xmlns:ns3="faf5e48f-8b5e-46a9-95bf-cb1a98abf693" targetNamespace="http://schemas.microsoft.com/office/2006/metadata/properties" ma:root="true" ma:fieldsID="a511e2e73436c2263eb417a74e7fcf3d" ns2:_="" ns3:_="">
    <xsd:import namespace="d195ad38-0e06-40bf-9d0f-1ffe25d5896d"/>
    <xsd:import namespace="faf5e48f-8b5e-46a9-95bf-cb1a98abf6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95ad38-0e06-40bf-9d0f-1ffe25d589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af5e48f-8b5e-46a9-95bf-cb1a98abf693"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1352BC-5FE7-42ED-A105-F709E4847CF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467793C-1A57-48C1-A816-EA7168EBEA80}">
  <ds:schemaRefs>
    <ds:schemaRef ds:uri="http://schemas.microsoft.com/sharepoint/v3/contenttype/forms"/>
  </ds:schemaRefs>
</ds:datastoreItem>
</file>

<file path=customXml/itemProps3.xml><?xml version="1.0" encoding="utf-8"?>
<ds:datastoreItem xmlns:ds="http://schemas.openxmlformats.org/officeDocument/2006/customXml" ds:itemID="{6AC4E484-DC23-42A8-A940-C3D0801900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95ad38-0e06-40bf-9d0f-1ffe25d5896d"/>
    <ds:schemaRef ds:uri="faf5e48f-8b5e-46a9-95bf-cb1a98abf6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Overview</vt:lpstr>
      <vt:lpstr>Employee Information</vt:lpstr>
      <vt:lpstr>Data Input</vt:lpstr>
      <vt:lpstr>Data Analysis</vt:lpstr>
      <vt:lpstr>Decision Maker</vt:lpstr>
      <vt:lpstr>Pivots</vt:lpstr>
      <vt:lpstr>Charts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Tiegs</dc:creator>
  <cp:lastModifiedBy>WA State SHRM Certification</cp:lastModifiedBy>
  <cp:lastPrinted>2020-10-07T16:28:29Z</cp:lastPrinted>
  <dcterms:created xsi:type="dcterms:W3CDTF">2020-09-02T19:30:23Z</dcterms:created>
  <dcterms:modified xsi:type="dcterms:W3CDTF">2020-10-07T21:35:03Z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0x010100C07F5C7CA0EF67488B7681239AB730E7</vt:lpwstr>
  </property>
</Properties>
</file>